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n\Downloads\"/>
    </mc:Choice>
  </mc:AlternateContent>
  <bookViews>
    <workbookView xWindow="0" yWindow="0" windowWidth="19200" windowHeight="9390"/>
  </bookViews>
  <sheets>
    <sheet name="Building M" sheetId="26" r:id="rId1"/>
    <sheet name="Building N" sheetId="30" r:id="rId2"/>
    <sheet name="Building P" sheetId="29" r:id="rId3"/>
    <sheet name="Report original" sheetId="28" state="hidden" r:id="rId4"/>
  </sheets>
  <definedNames>
    <definedName name="_xlnm._FilterDatabase" localSheetId="0" hidden="1">'Building M'!$A$12:$K$365</definedName>
    <definedName name="_xlnm._FilterDatabase" localSheetId="1" hidden="1">'Building N'!$A$12:$K$363</definedName>
    <definedName name="_xlnm._FilterDatabase" localSheetId="2" hidden="1">'Building P'!$A$12:$K$366</definedName>
    <definedName name="_xlnm._FilterDatabase" localSheetId="3" hidden="1">'Report original'!$A$12:$M$224</definedName>
    <definedName name="_xlnm.Print_Area" localSheetId="0">'Building M'!$A$1:$K$376</definedName>
    <definedName name="_xlnm.Print_Area" localSheetId="1">'Building N'!$A$1:$K$375</definedName>
    <definedName name="_xlnm.Print_Area" localSheetId="2">'Building P'!$A$1:$K$379</definedName>
    <definedName name="_xlnm.Print_Titles" localSheetId="0">'Building M'!$10:$13</definedName>
    <definedName name="_xlnm.Print_Titles" localSheetId="1">'Building N'!$10:$13</definedName>
    <definedName name="_xlnm.Print_Titles" localSheetId="2">'Building P'!$10:$13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7" i="26" l="1"/>
  <c r="I368" i="29" l="1"/>
  <c r="I365" i="30"/>
  <c r="A23" i="30" l="1"/>
  <c r="A29" i="30" s="1"/>
  <c r="A35" i="30" s="1"/>
  <c r="A41" i="30" s="1"/>
  <c r="A47" i="30" s="1"/>
  <c r="A54" i="30" s="1"/>
  <c r="A60" i="30" s="1"/>
  <c r="A66" i="30" s="1"/>
  <c r="A72" i="30" s="1"/>
  <c r="A78" i="30" s="1"/>
  <c r="A83" i="30" s="1"/>
  <c r="A89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9" i="30" s="1"/>
  <c r="A140" i="30" s="1"/>
  <c r="A141" i="30" s="1"/>
  <c r="A142" i="30" s="1"/>
  <c r="A144" i="30" s="1"/>
  <c r="A145" i="30" s="1"/>
  <c r="A146" i="30" s="1"/>
  <c r="A147" i="30" s="1"/>
  <c r="A148" i="30" s="1"/>
  <c r="A151" i="30" s="1"/>
  <c r="A152" i="30" s="1"/>
  <c r="A153" i="30" s="1"/>
  <c r="A154" i="30" s="1"/>
  <c r="A155" i="30" s="1"/>
  <c r="A158" i="30" s="1"/>
  <c r="A159" i="30" s="1"/>
  <c r="A160" i="30" s="1"/>
  <c r="A161" i="30" s="1"/>
  <c r="A162" i="30" s="1"/>
  <c r="A163" i="30" s="1"/>
  <c r="A166" i="30" s="1"/>
  <c r="A167" i="30" s="1"/>
  <c r="A169" i="30" s="1"/>
  <c r="A171" i="30" s="1"/>
  <c r="A172" i="30" s="1"/>
  <c r="A173" i="30" s="1"/>
  <c r="A174" i="30" s="1"/>
  <c r="A175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3" i="30" s="1"/>
  <c r="A194" i="30" s="1"/>
  <c r="A195" i="30" s="1"/>
  <c r="A196" i="30" s="1"/>
  <c r="A199" i="30" s="1"/>
  <c r="A200" i="30" s="1"/>
  <c r="A202" i="30" s="1"/>
  <c r="A205" i="30" s="1"/>
  <c r="A206" i="30" s="1"/>
  <c r="A207" i="30" s="1"/>
  <c r="A208" i="30" s="1"/>
  <c r="A209" i="30" s="1"/>
  <c r="A212" i="30" s="1"/>
  <c r="A213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7" i="30" s="1"/>
  <c r="A228" i="30" s="1"/>
  <c r="A231" i="30" s="1"/>
  <c r="A238" i="30" s="1"/>
  <c r="A245" i="30" s="1"/>
  <c r="A251" i="30" s="1"/>
  <c r="A255" i="30" s="1"/>
  <c r="A262" i="30" s="1"/>
  <c r="A265" i="30" s="1"/>
  <c r="A266" i="30" s="1"/>
  <c r="A267" i="30" s="1"/>
  <c r="A270" i="30" s="1"/>
  <c r="A271" i="30" s="1"/>
  <c r="A272" i="30" s="1"/>
  <c r="A273" i="30" s="1"/>
  <c r="A274" i="30" s="1"/>
  <c r="A278" i="30" s="1"/>
  <c r="A279" i="30" s="1"/>
  <c r="A280" i="30" s="1"/>
  <c r="A281" i="30" s="1"/>
  <c r="A282" i="30" s="1"/>
  <c r="A285" i="30" s="1"/>
  <c r="A286" i="30" s="1"/>
  <c r="A287" i="30" s="1"/>
  <c r="A288" i="30" s="1"/>
  <c r="A289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23" i="29"/>
  <c r="A29" i="29" s="1"/>
  <c r="A35" i="29" s="1"/>
  <c r="A41" i="29" s="1"/>
  <c r="A47" i="29" s="1"/>
  <c r="A54" i="29" s="1"/>
  <c r="A60" i="29" s="1"/>
  <c r="A66" i="29" s="1"/>
  <c r="A72" i="29" s="1"/>
  <c r="A78" i="29" s="1"/>
  <c r="A83" i="29" s="1"/>
  <c r="A89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9" i="29" s="1"/>
  <c r="A140" i="29" s="1"/>
  <c r="A141" i="29" s="1"/>
  <c r="A142" i="29" s="1"/>
  <c r="A144" i="29" s="1"/>
  <c r="A145" i="29" s="1"/>
  <c r="A146" i="29" s="1"/>
  <c r="A147" i="29" s="1"/>
  <c r="A148" i="29" s="1"/>
  <c r="A151" i="29" s="1"/>
  <c r="A152" i="29" s="1"/>
  <c r="A153" i="29" s="1"/>
  <c r="A154" i="29" s="1"/>
  <c r="A155" i="29" s="1"/>
  <c r="A158" i="29" s="1"/>
  <c r="A159" i="29" s="1"/>
  <c r="A160" i="29" s="1"/>
  <c r="A161" i="29" s="1"/>
  <c r="A162" i="29" s="1"/>
  <c r="A163" i="29" s="1"/>
  <c r="A166" i="29" s="1"/>
  <c r="A167" i="29" s="1"/>
  <c r="A169" i="29" s="1"/>
  <c r="A171" i="29" s="1"/>
  <c r="A172" i="29" s="1"/>
  <c r="A173" i="29" s="1"/>
  <c r="A174" i="29" s="1"/>
  <c r="A175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3" i="29" s="1"/>
  <c r="A194" i="29" s="1"/>
  <c r="A195" i="29" s="1"/>
  <c r="A196" i="29" s="1"/>
  <c r="A199" i="29" s="1"/>
  <c r="A200" i="29" s="1"/>
  <c r="A202" i="29" s="1"/>
  <c r="A205" i="29" s="1"/>
  <c r="A206" i="29" s="1"/>
  <c r="A207" i="29" s="1"/>
  <c r="A208" i="29" s="1"/>
  <c r="A209" i="29" s="1"/>
  <c r="A212" i="29" s="1"/>
  <c r="A213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7" i="29" s="1"/>
  <c r="A228" i="29" s="1"/>
  <c r="A231" i="29" s="1"/>
  <c r="A238" i="29" s="1"/>
  <c r="A245" i="29" s="1"/>
  <c r="A251" i="29" s="1"/>
  <c r="A255" i="29" s="1"/>
  <c r="A262" i="29" s="1"/>
  <c r="A265" i="29" s="1"/>
  <c r="A266" i="29" s="1"/>
  <c r="A267" i="29" s="1"/>
  <c r="A270" i="29" s="1"/>
  <c r="A271" i="29" s="1"/>
  <c r="A272" i="29" s="1"/>
  <c r="A273" i="29" s="1"/>
  <c r="A274" i="29" s="1"/>
  <c r="A275" i="29" s="1"/>
  <c r="A276" i="29" s="1"/>
  <c r="A277" i="29" s="1"/>
  <c r="A281" i="29" s="1"/>
  <c r="A282" i="29" s="1"/>
  <c r="A283" i="29" s="1"/>
  <c r="A284" i="29" s="1"/>
  <c r="A285" i="29" s="1"/>
  <c r="A288" i="29" s="1"/>
  <c r="A289" i="29" s="1"/>
  <c r="A290" i="29" s="1"/>
  <c r="A291" i="29" s="1"/>
  <c r="A292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23" i="26"/>
  <c r="A29" i="26" s="1"/>
  <c r="A35" i="26" s="1"/>
  <c r="A41" i="26" s="1"/>
  <c r="A47" i="26" s="1"/>
  <c r="A54" i="26" s="1"/>
  <c r="A60" i="26" s="1"/>
  <c r="A66" i="26" s="1"/>
  <c r="A72" i="26" s="1"/>
  <c r="A78" i="26" s="1"/>
  <c r="A83" i="26" s="1"/>
  <c r="A89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9" i="26" s="1"/>
  <c r="A140" i="26" s="1"/>
  <c r="A141" i="26" s="1"/>
  <c r="A142" i="26" s="1"/>
  <c r="A144" i="26" s="1"/>
  <c r="A145" i="26" s="1"/>
  <c r="A146" i="26" s="1"/>
  <c r="A147" i="26" s="1"/>
  <c r="A148" i="26" s="1"/>
  <c r="A151" i="26" s="1"/>
  <c r="A152" i="26" s="1"/>
  <c r="A153" i="26" s="1"/>
  <c r="A154" i="26" s="1"/>
  <c r="A155" i="26" s="1"/>
  <c r="A158" i="26" s="1"/>
  <c r="A159" i="26" s="1"/>
  <c r="A160" i="26" s="1"/>
  <c r="A161" i="26" s="1"/>
  <c r="A162" i="26" s="1"/>
  <c r="A163" i="26" s="1"/>
  <c r="A166" i="26" s="1"/>
  <c r="A167" i="26" s="1"/>
  <c r="A169" i="26" s="1"/>
  <c r="A171" i="26" s="1"/>
  <c r="A172" i="26" s="1"/>
  <c r="A173" i="26" s="1"/>
  <c r="A174" i="26" s="1"/>
  <c r="A175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3" i="26" s="1"/>
  <c r="A194" i="26" s="1"/>
  <c r="A195" i="26" s="1"/>
  <c r="A196" i="26" s="1"/>
  <c r="A199" i="26" s="1"/>
  <c r="A200" i="26" s="1"/>
  <c r="A202" i="26" s="1"/>
  <c r="A205" i="26" s="1"/>
  <c r="A206" i="26" s="1"/>
  <c r="A207" i="26" s="1"/>
  <c r="A208" i="26" s="1"/>
  <c r="A209" i="26" s="1"/>
  <c r="A212" i="26" s="1"/>
  <c r="A213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7" i="26" s="1"/>
  <c r="A228" i="26" s="1"/>
  <c r="A231" i="26" s="1"/>
  <c r="A238" i="26" s="1"/>
  <c r="A245" i="26" s="1"/>
  <c r="A251" i="26" s="1"/>
  <c r="A255" i="26" s="1"/>
  <c r="A262" i="26" s="1"/>
  <c r="A265" i="26" s="1"/>
  <c r="A266" i="26" s="1"/>
  <c r="A267" i="26" s="1"/>
  <c r="A270" i="26" s="1"/>
  <c r="A271" i="26" s="1"/>
  <c r="A272" i="26" s="1"/>
  <c r="A273" i="26" s="1"/>
  <c r="A274" i="26" s="1"/>
  <c r="A275" i="26" s="1"/>
  <c r="A276" i="26" s="1"/>
  <c r="A280" i="26" s="1"/>
  <c r="A281" i="26" s="1"/>
  <c r="A282" i="26" s="1"/>
  <c r="A283" i="26" s="1"/>
  <c r="A284" i="26" s="1"/>
  <c r="A287" i="26" s="1"/>
  <c r="A288" i="26" s="1"/>
  <c r="A289" i="26" s="1"/>
  <c r="A290" i="26" s="1"/>
  <c r="A291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G213" i="26"/>
  <c r="G212" i="26"/>
  <c r="G213" i="29"/>
  <c r="G212" i="29"/>
  <c r="K277" i="29"/>
  <c r="G277" i="29"/>
  <c r="H277" i="29" s="1"/>
  <c r="F277" i="29"/>
  <c r="K356" i="30"/>
  <c r="G356" i="30"/>
  <c r="H356" i="30" s="1"/>
  <c r="F356" i="30"/>
  <c r="K355" i="30"/>
  <c r="G355" i="30"/>
  <c r="H355" i="30" s="1"/>
  <c r="F355" i="30"/>
  <c r="K354" i="30"/>
  <c r="G354" i="30"/>
  <c r="H354" i="30" s="1"/>
  <c r="F354" i="30"/>
  <c r="K353" i="30"/>
  <c r="G353" i="30"/>
  <c r="H353" i="30" s="1"/>
  <c r="F353" i="30"/>
  <c r="K352" i="30"/>
  <c r="G352" i="30"/>
  <c r="H352" i="30" s="1"/>
  <c r="F352" i="30"/>
  <c r="K351" i="30"/>
  <c r="G351" i="30"/>
  <c r="H351" i="30" s="1"/>
  <c r="F351" i="30"/>
  <c r="K350" i="30"/>
  <c r="G350" i="30"/>
  <c r="H350" i="30" s="1"/>
  <c r="F350" i="30"/>
  <c r="K347" i="30"/>
  <c r="G347" i="30"/>
  <c r="H347" i="30" s="1"/>
  <c r="F347" i="30"/>
  <c r="K346" i="30"/>
  <c r="G346" i="30"/>
  <c r="H346" i="30" s="1"/>
  <c r="F346" i="30"/>
  <c r="K345" i="30"/>
  <c r="G345" i="30"/>
  <c r="H345" i="30" s="1"/>
  <c r="F345" i="30"/>
  <c r="K344" i="30"/>
  <c r="G344" i="30"/>
  <c r="H344" i="30" s="1"/>
  <c r="F344" i="30"/>
  <c r="K341" i="30"/>
  <c r="G341" i="30"/>
  <c r="H341" i="30" s="1"/>
  <c r="F341" i="30"/>
  <c r="K340" i="30"/>
  <c r="G340" i="30"/>
  <c r="H340" i="30" s="1"/>
  <c r="F340" i="30"/>
  <c r="K337" i="30"/>
  <c r="G337" i="30"/>
  <c r="H337" i="30" s="1"/>
  <c r="F337" i="30"/>
  <c r="K336" i="30"/>
  <c r="G336" i="30"/>
  <c r="H336" i="30" s="1"/>
  <c r="F336" i="30"/>
  <c r="K335" i="30"/>
  <c r="G335" i="30"/>
  <c r="H335" i="30" s="1"/>
  <c r="F335" i="30"/>
  <c r="K334" i="30"/>
  <c r="G334" i="30"/>
  <c r="H334" i="30" s="1"/>
  <c r="F334" i="30"/>
  <c r="K331" i="30"/>
  <c r="G331" i="30"/>
  <c r="H331" i="30" s="1"/>
  <c r="F331" i="30"/>
  <c r="K330" i="30"/>
  <c r="G330" i="30"/>
  <c r="H330" i="30" s="1"/>
  <c r="F330" i="30"/>
  <c r="K329" i="30"/>
  <c r="G329" i="30"/>
  <c r="H329" i="30" s="1"/>
  <c r="F329" i="30"/>
  <c r="K328" i="30"/>
  <c r="G328" i="30"/>
  <c r="H328" i="30" s="1"/>
  <c r="F328" i="30"/>
  <c r="K325" i="30"/>
  <c r="G325" i="30"/>
  <c r="H325" i="30" s="1"/>
  <c r="F325" i="30"/>
  <c r="K322" i="30"/>
  <c r="G322" i="30"/>
  <c r="H322" i="30" s="1"/>
  <c r="F322" i="30"/>
  <c r="K320" i="30"/>
  <c r="G320" i="30"/>
  <c r="H320" i="30" s="1"/>
  <c r="F320" i="30"/>
  <c r="K318" i="30"/>
  <c r="G318" i="30"/>
  <c r="H318" i="30" s="1"/>
  <c r="F318" i="30"/>
  <c r="K317" i="30"/>
  <c r="G317" i="30"/>
  <c r="H317" i="30" s="1"/>
  <c r="F317" i="30"/>
  <c r="K315" i="30"/>
  <c r="G315" i="30"/>
  <c r="H315" i="30" s="1"/>
  <c r="F315" i="30"/>
  <c r="K314" i="30"/>
  <c r="G314" i="30"/>
  <c r="H314" i="30" s="1"/>
  <c r="F314" i="30"/>
  <c r="K312" i="30"/>
  <c r="G312" i="30"/>
  <c r="H312" i="30" s="1"/>
  <c r="F312" i="30"/>
  <c r="K311" i="30"/>
  <c r="G311" i="30"/>
  <c r="H311" i="30" s="1"/>
  <c r="F311" i="30"/>
  <c r="K307" i="30"/>
  <c r="G307" i="30"/>
  <c r="H307" i="30" s="1"/>
  <c r="K306" i="30"/>
  <c r="G306" i="30"/>
  <c r="H306" i="30" s="1"/>
  <c r="F306" i="30"/>
  <c r="K305" i="30"/>
  <c r="G305" i="30"/>
  <c r="H305" i="30" s="1"/>
  <c r="F305" i="30"/>
  <c r="K303" i="30"/>
  <c r="G303" i="30"/>
  <c r="H303" i="30" s="1"/>
  <c r="F303" i="30"/>
  <c r="K302" i="30"/>
  <c r="G302" i="30"/>
  <c r="H302" i="30" s="1"/>
  <c r="F302" i="30"/>
  <c r="K301" i="30"/>
  <c r="G301" i="30"/>
  <c r="H301" i="30" s="1"/>
  <c r="F301" i="30"/>
  <c r="K300" i="30"/>
  <c r="G300" i="30"/>
  <c r="H300" i="30" s="1"/>
  <c r="F300" i="30"/>
  <c r="K299" i="30"/>
  <c r="G299" i="30"/>
  <c r="H299" i="30" s="1"/>
  <c r="F299" i="30"/>
  <c r="K298" i="30"/>
  <c r="G298" i="30"/>
  <c r="H298" i="30" s="1"/>
  <c r="F298" i="30"/>
  <c r="K297" i="30"/>
  <c r="G297" i="30"/>
  <c r="H297" i="30" s="1"/>
  <c r="F297" i="30"/>
  <c r="K296" i="30"/>
  <c r="G296" i="30"/>
  <c r="H296" i="30" s="1"/>
  <c r="F296" i="30"/>
  <c r="K295" i="30"/>
  <c r="G295" i="30"/>
  <c r="H295" i="30" s="1"/>
  <c r="F295" i="30"/>
  <c r="K294" i="30"/>
  <c r="G294" i="30"/>
  <c r="H294" i="30" s="1"/>
  <c r="F294" i="30"/>
  <c r="K293" i="30"/>
  <c r="G293" i="30"/>
  <c r="H293" i="30" s="1"/>
  <c r="F293" i="30"/>
  <c r="K292" i="30"/>
  <c r="G292" i="30"/>
  <c r="H292" i="30" s="1"/>
  <c r="F292" i="30"/>
  <c r="K289" i="30"/>
  <c r="G289" i="30"/>
  <c r="H289" i="30" s="1"/>
  <c r="F289" i="30"/>
  <c r="K288" i="30"/>
  <c r="G288" i="30"/>
  <c r="H288" i="30" s="1"/>
  <c r="F288" i="30"/>
  <c r="K287" i="30"/>
  <c r="G287" i="30"/>
  <c r="H287" i="30" s="1"/>
  <c r="F287" i="30"/>
  <c r="K286" i="30"/>
  <c r="G286" i="30"/>
  <c r="H286" i="30" s="1"/>
  <c r="F286" i="30"/>
  <c r="K285" i="30"/>
  <c r="G285" i="30"/>
  <c r="H285" i="30" s="1"/>
  <c r="F285" i="30"/>
  <c r="K282" i="30"/>
  <c r="G282" i="30"/>
  <c r="H282" i="30" s="1"/>
  <c r="F282" i="30"/>
  <c r="K281" i="30"/>
  <c r="G281" i="30"/>
  <c r="H281" i="30" s="1"/>
  <c r="F281" i="30"/>
  <c r="K280" i="30"/>
  <c r="G280" i="30"/>
  <c r="H280" i="30" s="1"/>
  <c r="F280" i="30"/>
  <c r="K279" i="30"/>
  <c r="G279" i="30"/>
  <c r="H279" i="30" s="1"/>
  <c r="F279" i="30"/>
  <c r="K278" i="30"/>
  <c r="G278" i="30"/>
  <c r="H278" i="30" s="1"/>
  <c r="F278" i="30"/>
  <c r="K274" i="30"/>
  <c r="G274" i="30"/>
  <c r="H274" i="30" s="1"/>
  <c r="F274" i="30"/>
  <c r="K273" i="30"/>
  <c r="G273" i="30"/>
  <c r="H273" i="30" s="1"/>
  <c r="F273" i="30"/>
  <c r="K272" i="30"/>
  <c r="G272" i="30"/>
  <c r="H272" i="30" s="1"/>
  <c r="F272" i="30"/>
  <c r="K271" i="30"/>
  <c r="G271" i="30"/>
  <c r="H271" i="30" s="1"/>
  <c r="F271" i="30"/>
  <c r="K270" i="30"/>
  <c r="G270" i="30"/>
  <c r="H270" i="30" s="1"/>
  <c r="F270" i="30"/>
  <c r="K267" i="30"/>
  <c r="G267" i="30"/>
  <c r="H267" i="30" s="1"/>
  <c r="F267" i="30"/>
  <c r="K266" i="30"/>
  <c r="G266" i="30"/>
  <c r="H266" i="30" s="1"/>
  <c r="F266" i="30"/>
  <c r="K265" i="30"/>
  <c r="G265" i="30"/>
  <c r="H265" i="30" s="1"/>
  <c r="F265" i="30"/>
  <c r="K262" i="30"/>
  <c r="G262" i="30"/>
  <c r="H262" i="30" s="1"/>
  <c r="F262" i="30"/>
  <c r="G260" i="30"/>
  <c r="D260" i="30"/>
  <c r="K260" i="30" s="1"/>
  <c r="K259" i="30"/>
  <c r="G259" i="30"/>
  <c r="H259" i="30" s="1"/>
  <c r="F259" i="30"/>
  <c r="K258" i="30"/>
  <c r="G258" i="30"/>
  <c r="H258" i="30" s="1"/>
  <c r="F258" i="30"/>
  <c r="G257" i="30"/>
  <c r="D257" i="30"/>
  <c r="K257" i="30" s="1"/>
  <c r="K256" i="30"/>
  <c r="G256" i="30"/>
  <c r="H256" i="30" s="1"/>
  <c r="F256" i="30"/>
  <c r="K253" i="30"/>
  <c r="G253" i="30"/>
  <c r="H253" i="30" s="1"/>
  <c r="F253" i="30"/>
  <c r="G252" i="30"/>
  <c r="D252" i="30"/>
  <c r="K252" i="30" s="1"/>
  <c r="G249" i="30"/>
  <c r="D249" i="30"/>
  <c r="K249" i="30" s="1"/>
  <c r="K248" i="30"/>
  <c r="G248" i="30"/>
  <c r="H248" i="30" s="1"/>
  <c r="F248" i="30"/>
  <c r="G247" i="30"/>
  <c r="D247" i="30"/>
  <c r="F247" i="30" s="1"/>
  <c r="K246" i="30"/>
  <c r="G246" i="30"/>
  <c r="H246" i="30" s="1"/>
  <c r="F246" i="30"/>
  <c r="K243" i="30"/>
  <c r="G243" i="30"/>
  <c r="H243" i="30" s="1"/>
  <c r="F243" i="30"/>
  <c r="K242" i="30"/>
  <c r="G242" i="30"/>
  <c r="H242" i="30" s="1"/>
  <c r="F242" i="30"/>
  <c r="K241" i="30"/>
  <c r="G241" i="30"/>
  <c r="H241" i="30" s="1"/>
  <c r="F241" i="30"/>
  <c r="K240" i="30"/>
  <c r="G240" i="30"/>
  <c r="H240" i="30" s="1"/>
  <c r="F240" i="30"/>
  <c r="K239" i="30"/>
  <c r="G239" i="30"/>
  <c r="H239" i="30" s="1"/>
  <c r="F239" i="30"/>
  <c r="K236" i="30"/>
  <c r="G236" i="30"/>
  <c r="H236" i="30" s="1"/>
  <c r="F236" i="30"/>
  <c r="K235" i="30"/>
  <c r="G235" i="30"/>
  <c r="H235" i="30" s="1"/>
  <c r="F235" i="30"/>
  <c r="K234" i="30"/>
  <c r="G234" i="30"/>
  <c r="H234" i="30" s="1"/>
  <c r="F234" i="30"/>
  <c r="G233" i="30"/>
  <c r="D233" i="30"/>
  <c r="K233" i="30" s="1"/>
  <c r="K232" i="30"/>
  <c r="G232" i="30"/>
  <c r="H232" i="30" s="1"/>
  <c r="F232" i="30"/>
  <c r="K228" i="30"/>
  <c r="G228" i="30"/>
  <c r="H228" i="30" s="1"/>
  <c r="F228" i="30"/>
  <c r="K227" i="30"/>
  <c r="G227" i="30"/>
  <c r="H227" i="30" s="1"/>
  <c r="F227" i="30"/>
  <c r="K224" i="30"/>
  <c r="G224" i="30"/>
  <c r="H224" i="30" s="1"/>
  <c r="F224" i="30"/>
  <c r="K223" i="30"/>
  <c r="G223" i="30"/>
  <c r="H223" i="30" s="1"/>
  <c r="F223" i="30"/>
  <c r="K222" i="30"/>
  <c r="G222" i="30"/>
  <c r="H222" i="30" s="1"/>
  <c r="F222" i="30"/>
  <c r="K221" i="30"/>
  <c r="G221" i="30"/>
  <c r="H221" i="30" s="1"/>
  <c r="F221" i="30"/>
  <c r="K220" i="30"/>
  <c r="G220" i="30"/>
  <c r="H220" i="30" s="1"/>
  <c r="F220" i="30"/>
  <c r="K219" i="30"/>
  <c r="G219" i="30"/>
  <c r="H219" i="30" s="1"/>
  <c r="F219" i="30"/>
  <c r="K218" i="30"/>
  <c r="G218" i="30"/>
  <c r="H218" i="30" s="1"/>
  <c r="F218" i="30"/>
  <c r="K217" i="30"/>
  <c r="G217" i="30"/>
  <c r="H217" i="30" s="1"/>
  <c r="F217" i="30"/>
  <c r="K216" i="30"/>
  <c r="G216" i="30"/>
  <c r="H216" i="30" s="1"/>
  <c r="F216" i="30"/>
  <c r="G213" i="30"/>
  <c r="D213" i="30"/>
  <c r="F213" i="30" s="1"/>
  <c r="K212" i="30"/>
  <c r="G212" i="30"/>
  <c r="D212" i="30"/>
  <c r="F212" i="30" s="1"/>
  <c r="K209" i="30"/>
  <c r="G209" i="30"/>
  <c r="H209" i="30" s="1"/>
  <c r="F209" i="30"/>
  <c r="K208" i="30"/>
  <c r="G208" i="30"/>
  <c r="H208" i="30" s="1"/>
  <c r="F208" i="30"/>
  <c r="K207" i="30"/>
  <c r="G207" i="30"/>
  <c r="H207" i="30" s="1"/>
  <c r="F207" i="30"/>
  <c r="K206" i="30"/>
  <c r="G206" i="30"/>
  <c r="H206" i="30" s="1"/>
  <c r="F206" i="30"/>
  <c r="K205" i="30"/>
  <c r="G205" i="30"/>
  <c r="H205" i="30" s="1"/>
  <c r="F205" i="30"/>
  <c r="K202" i="30"/>
  <c r="G202" i="30"/>
  <c r="H202" i="30" s="1"/>
  <c r="F202" i="30"/>
  <c r="K200" i="30"/>
  <c r="G200" i="30"/>
  <c r="H200" i="30" s="1"/>
  <c r="F200" i="30"/>
  <c r="K199" i="30"/>
  <c r="G199" i="30"/>
  <c r="H199" i="30" s="1"/>
  <c r="F199" i="30"/>
  <c r="K196" i="30"/>
  <c r="G196" i="30"/>
  <c r="H196" i="30" s="1"/>
  <c r="F196" i="30"/>
  <c r="K195" i="30"/>
  <c r="G195" i="30"/>
  <c r="H195" i="30" s="1"/>
  <c r="F195" i="30"/>
  <c r="K194" i="30"/>
  <c r="G194" i="30"/>
  <c r="H194" i="30" s="1"/>
  <c r="F194" i="30"/>
  <c r="K193" i="30"/>
  <c r="G193" i="30"/>
  <c r="H193" i="30" s="1"/>
  <c r="F193" i="30"/>
  <c r="K189" i="30"/>
  <c r="G189" i="30"/>
  <c r="H189" i="30" s="1"/>
  <c r="F189" i="30"/>
  <c r="K188" i="30"/>
  <c r="G188" i="30"/>
  <c r="H188" i="30" s="1"/>
  <c r="F188" i="30"/>
  <c r="K187" i="30"/>
  <c r="G187" i="30"/>
  <c r="H187" i="30" s="1"/>
  <c r="F187" i="30"/>
  <c r="K186" i="30"/>
  <c r="G186" i="30"/>
  <c r="H186" i="30" s="1"/>
  <c r="F186" i="30"/>
  <c r="K185" i="30"/>
  <c r="G185" i="30"/>
  <c r="H185" i="30" s="1"/>
  <c r="F185" i="30"/>
  <c r="K184" i="30"/>
  <c r="G184" i="30"/>
  <c r="H184" i="30" s="1"/>
  <c r="F184" i="30"/>
  <c r="K183" i="30"/>
  <c r="G183" i="30"/>
  <c r="H183" i="30" s="1"/>
  <c r="F183" i="30"/>
  <c r="K182" i="30"/>
  <c r="G182" i="30"/>
  <c r="H182" i="30" s="1"/>
  <c r="F182" i="30"/>
  <c r="K181" i="30"/>
  <c r="G181" i="30"/>
  <c r="H181" i="30" s="1"/>
  <c r="F181" i="30"/>
  <c r="K180" i="30"/>
  <c r="G180" i="30"/>
  <c r="H180" i="30" s="1"/>
  <c r="F180" i="30"/>
  <c r="K179" i="30"/>
  <c r="G179" i="30"/>
  <c r="H179" i="30" s="1"/>
  <c r="F179" i="30"/>
  <c r="K175" i="30"/>
  <c r="G175" i="30"/>
  <c r="H175" i="30" s="1"/>
  <c r="F175" i="30"/>
  <c r="K174" i="30"/>
  <c r="G174" i="30"/>
  <c r="H174" i="30" s="1"/>
  <c r="F174" i="30"/>
  <c r="K173" i="30"/>
  <c r="G173" i="30"/>
  <c r="H173" i="30" s="1"/>
  <c r="F173" i="30"/>
  <c r="K172" i="30"/>
  <c r="G172" i="30"/>
  <c r="H172" i="30" s="1"/>
  <c r="F172" i="30"/>
  <c r="K171" i="30"/>
  <c r="G171" i="30"/>
  <c r="H171" i="30" s="1"/>
  <c r="F171" i="30"/>
  <c r="K169" i="30"/>
  <c r="G169" i="30"/>
  <c r="H169" i="30" s="1"/>
  <c r="F169" i="30"/>
  <c r="K167" i="30"/>
  <c r="G167" i="30"/>
  <c r="H167" i="30" s="1"/>
  <c r="F167" i="30"/>
  <c r="K166" i="30"/>
  <c r="G166" i="30"/>
  <c r="H166" i="30" s="1"/>
  <c r="F166" i="30"/>
  <c r="K163" i="30"/>
  <c r="G163" i="30"/>
  <c r="H163" i="30" s="1"/>
  <c r="F163" i="30"/>
  <c r="K162" i="30"/>
  <c r="G162" i="30"/>
  <c r="H162" i="30" s="1"/>
  <c r="F162" i="30"/>
  <c r="K161" i="30"/>
  <c r="G161" i="30"/>
  <c r="H161" i="30" s="1"/>
  <c r="F161" i="30"/>
  <c r="K160" i="30"/>
  <c r="G160" i="30"/>
  <c r="H160" i="30" s="1"/>
  <c r="F160" i="30"/>
  <c r="K159" i="30"/>
  <c r="G159" i="30"/>
  <c r="H159" i="30" s="1"/>
  <c r="F159" i="30"/>
  <c r="K158" i="30"/>
  <c r="G158" i="30"/>
  <c r="H158" i="30" s="1"/>
  <c r="F158" i="30"/>
  <c r="K155" i="30"/>
  <c r="G155" i="30"/>
  <c r="H155" i="30" s="1"/>
  <c r="F155" i="30"/>
  <c r="K154" i="30"/>
  <c r="G154" i="30"/>
  <c r="H154" i="30" s="1"/>
  <c r="F154" i="30"/>
  <c r="K153" i="30"/>
  <c r="G153" i="30"/>
  <c r="H153" i="30" s="1"/>
  <c r="F153" i="30"/>
  <c r="K152" i="30"/>
  <c r="G152" i="30"/>
  <c r="H152" i="30" s="1"/>
  <c r="F152" i="30"/>
  <c r="K151" i="30"/>
  <c r="G151" i="30"/>
  <c r="H151" i="30" s="1"/>
  <c r="F151" i="30"/>
  <c r="K148" i="30"/>
  <c r="G148" i="30"/>
  <c r="H148" i="30" s="1"/>
  <c r="F148" i="30"/>
  <c r="K147" i="30"/>
  <c r="G147" i="30"/>
  <c r="H147" i="30" s="1"/>
  <c r="F147" i="30"/>
  <c r="K146" i="30"/>
  <c r="G146" i="30"/>
  <c r="H146" i="30" s="1"/>
  <c r="F146" i="30"/>
  <c r="K145" i="30"/>
  <c r="G145" i="30"/>
  <c r="H145" i="30" s="1"/>
  <c r="F145" i="30"/>
  <c r="K144" i="30"/>
  <c r="G144" i="30"/>
  <c r="H144" i="30" s="1"/>
  <c r="F144" i="30"/>
  <c r="K142" i="30"/>
  <c r="G142" i="30"/>
  <c r="H142" i="30" s="1"/>
  <c r="F142" i="30"/>
  <c r="K141" i="30"/>
  <c r="G141" i="30"/>
  <c r="H141" i="30" s="1"/>
  <c r="F141" i="30"/>
  <c r="K140" i="30"/>
  <c r="G140" i="30"/>
  <c r="H140" i="30" s="1"/>
  <c r="F140" i="30"/>
  <c r="K139" i="30"/>
  <c r="G139" i="30"/>
  <c r="H139" i="30" s="1"/>
  <c r="F139" i="30"/>
  <c r="K136" i="30"/>
  <c r="G136" i="30"/>
  <c r="H136" i="30" s="1"/>
  <c r="F136" i="30"/>
  <c r="K135" i="30"/>
  <c r="G135" i="30"/>
  <c r="H135" i="30" s="1"/>
  <c r="F135" i="30"/>
  <c r="K134" i="30"/>
  <c r="G134" i="30"/>
  <c r="H134" i="30" s="1"/>
  <c r="F134" i="30"/>
  <c r="K133" i="30"/>
  <c r="G133" i="30"/>
  <c r="H133" i="30" s="1"/>
  <c r="F133" i="30"/>
  <c r="K132" i="30"/>
  <c r="G132" i="30"/>
  <c r="H132" i="30" s="1"/>
  <c r="F132" i="30"/>
  <c r="K131" i="30"/>
  <c r="G131" i="30"/>
  <c r="H131" i="30" s="1"/>
  <c r="F131" i="30"/>
  <c r="K130" i="30"/>
  <c r="G130" i="30"/>
  <c r="H130" i="30" s="1"/>
  <c r="F130" i="30"/>
  <c r="K129" i="30"/>
  <c r="G129" i="30"/>
  <c r="H129" i="30" s="1"/>
  <c r="F129" i="30"/>
  <c r="K128" i="30"/>
  <c r="G128" i="30"/>
  <c r="H128" i="30" s="1"/>
  <c r="F128" i="30"/>
  <c r="K127" i="30"/>
  <c r="G127" i="30"/>
  <c r="H127" i="30" s="1"/>
  <c r="F127" i="30"/>
  <c r="K126" i="30"/>
  <c r="G126" i="30"/>
  <c r="H126" i="30" s="1"/>
  <c r="F126" i="30"/>
  <c r="K125" i="30"/>
  <c r="G125" i="30"/>
  <c r="H125" i="30" s="1"/>
  <c r="F125" i="30"/>
  <c r="K124" i="30"/>
  <c r="G124" i="30"/>
  <c r="H124" i="30" s="1"/>
  <c r="F124" i="30"/>
  <c r="K123" i="30"/>
  <c r="G123" i="30"/>
  <c r="H123" i="30" s="1"/>
  <c r="F123" i="30"/>
  <c r="K122" i="30"/>
  <c r="G122" i="30"/>
  <c r="H122" i="30" s="1"/>
  <c r="F122" i="30"/>
  <c r="K121" i="30"/>
  <c r="G121" i="30"/>
  <c r="H121" i="30" s="1"/>
  <c r="F121" i="30"/>
  <c r="K118" i="30"/>
  <c r="G118" i="30"/>
  <c r="H118" i="30" s="1"/>
  <c r="F118" i="30"/>
  <c r="K117" i="30"/>
  <c r="G117" i="30"/>
  <c r="H117" i="30" s="1"/>
  <c r="F117" i="30"/>
  <c r="K116" i="30"/>
  <c r="G116" i="30"/>
  <c r="H116" i="30" s="1"/>
  <c r="F116" i="30"/>
  <c r="K115" i="30"/>
  <c r="G115" i="30"/>
  <c r="H115" i="30" s="1"/>
  <c r="F115" i="30"/>
  <c r="K114" i="30"/>
  <c r="G114" i="30"/>
  <c r="H114" i="30" s="1"/>
  <c r="F114" i="30"/>
  <c r="K113" i="30"/>
  <c r="G113" i="30"/>
  <c r="H113" i="30" s="1"/>
  <c r="F113" i="30"/>
  <c r="K112" i="30"/>
  <c r="G112" i="30"/>
  <c r="H112" i="30" s="1"/>
  <c r="F112" i="30"/>
  <c r="K111" i="30"/>
  <c r="G111" i="30"/>
  <c r="H111" i="30" s="1"/>
  <c r="F111" i="30"/>
  <c r="K110" i="30"/>
  <c r="G110" i="30"/>
  <c r="H110" i="30" s="1"/>
  <c r="F110" i="30"/>
  <c r="K109" i="30"/>
  <c r="G109" i="30"/>
  <c r="H109" i="30" s="1"/>
  <c r="F109" i="30"/>
  <c r="K108" i="30"/>
  <c r="G108" i="30"/>
  <c r="H108" i="30" s="1"/>
  <c r="F108" i="30"/>
  <c r="K107" i="30"/>
  <c r="G107" i="30"/>
  <c r="H107" i="30" s="1"/>
  <c r="F107" i="30"/>
  <c r="K106" i="30"/>
  <c r="G106" i="30"/>
  <c r="H106" i="30" s="1"/>
  <c r="F106" i="30"/>
  <c r="K105" i="30"/>
  <c r="G105" i="30"/>
  <c r="H105" i="30" s="1"/>
  <c r="F105" i="30"/>
  <c r="K104" i="30"/>
  <c r="G104" i="30"/>
  <c r="H104" i="30" s="1"/>
  <c r="F104" i="30"/>
  <c r="K103" i="30"/>
  <c r="G103" i="30"/>
  <c r="H103" i="30" s="1"/>
  <c r="F103" i="30"/>
  <c r="K102" i="30"/>
  <c r="G102" i="30"/>
  <c r="H102" i="30" s="1"/>
  <c r="F102" i="30"/>
  <c r="K101" i="30"/>
  <c r="G101" i="30"/>
  <c r="H101" i="30" s="1"/>
  <c r="F101" i="30"/>
  <c r="K100" i="30"/>
  <c r="G100" i="30"/>
  <c r="H100" i="30" s="1"/>
  <c r="F100" i="30"/>
  <c r="K99" i="30"/>
  <c r="G99" i="30"/>
  <c r="H99" i="30" s="1"/>
  <c r="F99" i="30"/>
  <c r="K98" i="30"/>
  <c r="G98" i="30"/>
  <c r="H98" i="30" s="1"/>
  <c r="F98" i="30"/>
  <c r="K97" i="30"/>
  <c r="G97" i="30"/>
  <c r="H97" i="30" s="1"/>
  <c r="F97" i="30"/>
  <c r="K96" i="30"/>
  <c r="G96" i="30"/>
  <c r="H96" i="30" s="1"/>
  <c r="F96" i="30"/>
  <c r="K95" i="30"/>
  <c r="G95" i="30"/>
  <c r="H95" i="30" s="1"/>
  <c r="F95" i="30"/>
  <c r="K94" i="30"/>
  <c r="G94" i="30"/>
  <c r="H94" i="30" s="1"/>
  <c r="F94" i="30"/>
  <c r="K91" i="30"/>
  <c r="G91" i="30"/>
  <c r="H91" i="30" s="1"/>
  <c r="F91" i="30"/>
  <c r="G90" i="30"/>
  <c r="D90" i="30"/>
  <c r="K90" i="30" s="1"/>
  <c r="K86" i="30"/>
  <c r="G86" i="30"/>
  <c r="H86" i="30" s="1"/>
  <c r="F86" i="30"/>
  <c r="G85" i="30"/>
  <c r="D85" i="30"/>
  <c r="F85" i="30" s="1"/>
  <c r="K84" i="30"/>
  <c r="G84" i="30"/>
  <c r="H84" i="30" s="1"/>
  <c r="F84" i="30"/>
  <c r="K81" i="30"/>
  <c r="G81" i="30"/>
  <c r="H81" i="30" s="1"/>
  <c r="F81" i="30"/>
  <c r="G80" i="30"/>
  <c r="G79" i="30"/>
  <c r="D79" i="30"/>
  <c r="F79" i="30" s="1"/>
  <c r="G76" i="30"/>
  <c r="D76" i="30"/>
  <c r="K76" i="30" s="1"/>
  <c r="G75" i="30"/>
  <c r="G74" i="30"/>
  <c r="D74" i="30"/>
  <c r="K74" i="30" s="1"/>
  <c r="G73" i="30"/>
  <c r="D73" i="30"/>
  <c r="G70" i="30"/>
  <c r="D70" i="30"/>
  <c r="K70" i="30" s="1"/>
  <c r="G69" i="30"/>
  <c r="G68" i="30"/>
  <c r="D68" i="30"/>
  <c r="K68" i="30" s="1"/>
  <c r="G67" i="30"/>
  <c r="D67" i="30"/>
  <c r="G64" i="30"/>
  <c r="D64" i="30"/>
  <c r="K64" i="30" s="1"/>
  <c r="G63" i="30"/>
  <c r="G62" i="30"/>
  <c r="D62" i="30"/>
  <c r="K62" i="30" s="1"/>
  <c r="G61" i="30"/>
  <c r="D61" i="30"/>
  <c r="G58" i="30"/>
  <c r="D58" i="30"/>
  <c r="F58" i="30" s="1"/>
  <c r="G57" i="30"/>
  <c r="G56" i="30"/>
  <c r="D56" i="30"/>
  <c r="K56" i="30" s="1"/>
  <c r="G55" i="30"/>
  <c r="D55" i="30"/>
  <c r="G51" i="30"/>
  <c r="D51" i="30"/>
  <c r="K51" i="30" s="1"/>
  <c r="G50" i="30"/>
  <c r="G49" i="30"/>
  <c r="D49" i="30"/>
  <c r="F49" i="30" s="1"/>
  <c r="G48" i="30"/>
  <c r="D48" i="30"/>
  <c r="K48" i="30" s="1"/>
  <c r="G45" i="30"/>
  <c r="D45" i="30"/>
  <c r="K45" i="30" s="1"/>
  <c r="G44" i="30"/>
  <c r="G43" i="30"/>
  <c r="D43" i="30"/>
  <c r="F43" i="30" s="1"/>
  <c r="G42" i="30"/>
  <c r="D42" i="30"/>
  <c r="K42" i="30" s="1"/>
  <c r="G39" i="30"/>
  <c r="D39" i="30"/>
  <c r="K39" i="30" s="1"/>
  <c r="G38" i="30"/>
  <c r="G37" i="30"/>
  <c r="D37" i="30"/>
  <c r="F37" i="30" s="1"/>
  <c r="G36" i="30"/>
  <c r="D36" i="30"/>
  <c r="K36" i="30" s="1"/>
  <c r="G33" i="30"/>
  <c r="D33" i="30"/>
  <c r="K33" i="30" s="1"/>
  <c r="G32" i="30"/>
  <c r="G31" i="30"/>
  <c r="D31" i="30"/>
  <c r="F31" i="30" s="1"/>
  <c r="G30" i="30"/>
  <c r="D30" i="30"/>
  <c r="K30" i="30" s="1"/>
  <c r="K27" i="30"/>
  <c r="G27" i="30"/>
  <c r="H27" i="30" s="1"/>
  <c r="F27" i="30"/>
  <c r="G26" i="30"/>
  <c r="G25" i="30"/>
  <c r="D25" i="30"/>
  <c r="K25" i="30" s="1"/>
  <c r="G24" i="30"/>
  <c r="D24" i="30"/>
  <c r="K24" i="30" s="1"/>
  <c r="G21" i="30"/>
  <c r="D21" i="30"/>
  <c r="G20" i="30"/>
  <c r="G19" i="30"/>
  <c r="D19" i="30"/>
  <c r="F19" i="30" s="1"/>
  <c r="G18" i="30"/>
  <c r="D18" i="30"/>
  <c r="K18" i="30" s="1"/>
  <c r="K359" i="29"/>
  <c r="G359" i="29"/>
  <c r="H359" i="29" s="1"/>
  <c r="F359" i="29"/>
  <c r="K358" i="29"/>
  <c r="G358" i="29"/>
  <c r="H358" i="29" s="1"/>
  <c r="F358" i="29"/>
  <c r="K357" i="29"/>
  <c r="G357" i="29"/>
  <c r="H357" i="29" s="1"/>
  <c r="F357" i="29"/>
  <c r="K356" i="29"/>
  <c r="G356" i="29"/>
  <c r="H356" i="29" s="1"/>
  <c r="F356" i="29"/>
  <c r="K355" i="29"/>
  <c r="G355" i="29"/>
  <c r="H355" i="29" s="1"/>
  <c r="F355" i="29"/>
  <c r="K354" i="29"/>
  <c r="G354" i="29"/>
  <c r="H354" i="29" s="1"/>
  <c r="F354" i="29"/>
  <c r="K353" i="29"/>
  <c r="G353" i="29"/>
  <c r="H353" i="29" s="1"/>
  <c r="F353" i="29"/>
  <c r="K350" i="29"/>
  <c r="G350" i="29"/>
  <c r="H350" i="29" s="1"/>
  <c r="F350" i="29"/>
  <c r="K349" i="29"/>
  <c r="G349" i="29"/>
  <c r="H349" i="29" s="1"/>
  <c r="F349" i="29"/>
  <c r="K348" i="29"/>
  <c r="G348" i="29"/>
  <c r="H348" i="29" s="1"/>
  <c r="F348" i="29"/>
  <c r="K347" i="29"/>
  <c r="G347" i="29"/>
  <c r="H347" i="29" s="1"/>
  <c r="F347" i="29"/>
  <c r="K344" i="29"/>
  <c r="G344" i="29"/>
  <c r="H344" i="29" s="1"/>
  <c r="F344" i="29"/>
  <c r="K343" i="29"/>
  <c r="G343" i="29"/>
  <c r="H343" i="29" s="1"/>
  <c r="F343" i="29"/>
  <c r="K340" i="29"/>
  <c r="G340" i="29"/>
  <c r="H340" i="29" s="1"/>
  <c r="F340" i="29"/>
  <c r="K339" i="29"/>
  <c r="G339" i="29"/>
  <c r="H339" i="29" s="1"/>
  <c r="F339" i="29"/>
  <c r="K338" i="29"/>
  <c r="G338" i="29"/>
  <c r="H338" i="29" s="1"/>
  <c r="F338" i="29"/>
  <c r="K337" i="29"/>
  <c r="G337" i="29"/>
  <c r="H337" i="29" s="1"/>
  <c r="F337" i="29"/>
  <c r="K334" i="29"/>
  <c r="G334" i="29"/>
  <c r="H334" i="29" s="1"/>
  <c r="F334" i="29"/>
  <c r="K333" i="29"/>
  <c r="G333" i="29"/>
  <c r="H333" i="29" s="1"/>
  <c r="F333" i="29"/>
  <c r="K332" i="29"/>
  <c r="G332" i="29"/>
  <c r="H332" i="29" s="1"/>
  <c r="F332" i="29"/>
  <c r="K331" i="29"/>
  <c r="G331" i="29"/>
  <c r="H331" i="29" s="1"/>
  <c r="F331" i="29"/>
  <c r="K328" i="29"/>
  <c r="G328" i="29"/>
  <c r="H328" i="29" s="1"/>
  <c r="F328" i="29"/>
  <c r="K325" i="29"/>
  <c r="G325" i="29"/>
  <c r="H325" i="29" s="1"/>
  <c r="F325" i="29"/>
  <c r="K323" i="29"/>
  <c r="G323" i="29"/>
  <c r="H323" i="29" s="1"/>
  <c r="F323" i="29"/>
  <c r="K321" i="29"/>
  <c r="G321" i="29"/>
  <c r="H321" i="29" s="1"/>
  <c r="F321" i="29"/>
  <c r="K320" i="29"/>
  <c r="G320" i="29"/>
  <c r="H320" i="29" s="1"/>
  <c r="F320" i="29"/>
  <c r="K318" i="29"/>
  <c r="G318" i="29"/>
  <c r="H318" i="29" s="1"/>
  <c r="F318" i="29"/>
  <c r="K317" i="29"/>
  <c r="G317" i="29"/>
  <c r="H317" i="29" s="1"/>
  <c r="F317" i="29"/>
  <c r="K315" i="29"/>
  <c r="G315" i="29"/>
  <c r="H315" i="29" s="1"/>
  <c r="F315" i="29"/>
  <c r="K314" i="29"/>
  <c r="G314" i="29"/>
  <c r="H314" i="29" s="1"/>
  <c r="F314" i="29"/>
  <c r="K310" i="29"/>
  <c r="G310" i="29"/>
  <c r="H310" i="29" s="1"/>
  <c r="K309" i="29"/>
  <c r="G309" i="29"/>
  <c r="H309" i="29" s="1"/>
  <c r="F309" i="29"/>
  <c r="K308" i="29"/>
  <c r="G308" i="29"/>
  <c r="H308" i="29" s="1"/>
  <c r="F308" i="29"/>
  <c r="K306" i="29"/>
  <c r="G306" i="29"/>
  <c r="H306" i="29" s="1"/>
  <c r="F306" i="29"/>
  <c r="K305" i="29"/>
  <c r="G305" i="29"/>
  <c r="H305" i="29" s="1"/>
  <c r="F305" i="29"/>
  <c r="K304" i="29"/>
  <c r="G304" i="29"/>
  <c r="H304" i="29" s="1"/>
  <c r="F304" i="29"/>
  <c r="K303" i="29"/>
  <c r="G303" i="29"/>
  <c r="H303" i="29" s="1"/>
  <c r="F303" i="29"/>
  <c r="K302" i="29"/>
  <c r="G302" i="29"/>
  <c r="H302" i="29" s="1"/>
  <c r="F302" i="29"/>
  <c r="K301" i="29"/>
  <c r="G301" i="29"/>
  <c r="H301" i="29" s="1"/>
  <c r="F301" i="29"/>
  <c r="K300" i="29"/>
  <c r="G300" i="29"/>
  <c r="H300" i="29" s="1"/>
  <c r="F300" i="29"/>
  <c r="K299" i="29"/>
  <c r="G299" i="29"/>
  <c r="H299" i="29" s="1"/>
  <c r="F299" i="29"/>
  <c r="K298" i="29"/>
  <c r="G298" i="29"/>
  <c r="H298" i="29" s="1"/>
  <c r="F298" i="29"/>
  <c r="K297" i="29"/>
  <c r="G297" i="29"/>
  <c r="H297" i="29" s="1"/>
  <c r="F297" i="29"/>
  <c r="K296" i="29"/>
  <c r="G296" i="29"/>
  <c r="H296" i="29" s="1"/>
  <c r="F296" i="29"/>
  <c r="K295" i="29"/>
  <c r="G295" i="29"/>
  <c r="H295" i="29" s="1"/>
  <c r="F295" i="29"/>
  <c r="K292" i="29"/>
  <c r="G292" i="29"/>
  <c r="H292" i="29" s="1"/>
  <c r="F292" i="29"/>
  <c r="K291" i="29"/>
  <c r="G291" i="29"/>
  <c r="H291" i="29" s="1"/>
  <c r="F291" i="29"/>
  <c r="K290" i="29"/>
  <c r="G290" i="29"/>
  <c r="H290" i="29" s="1"/>
  <c r="F290" i="29"/>
  <c r="K289" i="29"/>
  <c r="G289" i="29"/>
  <c r="H289" i="29" s="1"/>
  <c r="F289" i="29"/>
  <c r="K288" i="29"/>
  <c r="G288" i="29"/>
  <c r="H288" i="29" s="1"/>
  <c r="F288" i="29"/>
  <c r="K285" i="29"/>
  <c r="G285" i="29"/>
  <c r="H285" i="29" s="1"/>
  <c r="F285" i="29"/>
  <c r="K284" i="29"/>
  <c r="G284" i="29"/>
  <c r="H284" i="29" s="1"/>
  <c r="F284" i="29"/>
  <c r="K283" i="29"/>
  <c r="G283" i="29"/>
  <c r="H283" i="29" s="1"/>
  <c r="F283" i="29"/>
  <c r="K282" i="29"/>
  <c r="G282" i="29"/>
  <c r="H282" i="29" s="1"/>
  <c r="F282" i="29"/>
  <c r="K281" i="29"/>
  <c r="G281" i="29"/>
  <c r="H281" i="29" s="1"/>
  <c r="F281" i="29"/>
  <c r="K276" i="29"/>
  <c r="G276" i="29"/>
  <c r="H276" i="29" s="1"/>
  <c r="F276" i="29"/>
  <c r="K275" i="29"/>
  <c r="G275" i="29"/>
  <c r="H275" i="29" s="1"/>
  <c r="F275" i="29"/>
  <c r="K274" i="29"/>
  <c r="G274" i="29"/>
  <c r="H274" i="29" s="1"/>
  <c r="F274" i="29"/>
  <c r="K273" i="29"/>
  <c r="G273" i="29"/>
  <c r="H273" i="29" s="1"/>
  <c r="F273" i="29"/>
  <c r="K272" i="29"/>
  <c r="G272" i="29"/>
  <c r="H272" i="29" s="1"/>
  <c r="F272" i="29"/>
  <c r="K271" i="29"/>
  <c r="G271" i="29"/>
  <c r="H271" i="29" s="1"/>
  <c r="F271" i="29"/>
  <c r="K270" i="29"/>
  <c r="G270" i="29"/>
  <c r="H270" i="29" s="1"/>
  <c r="F270" i="29"/>
  <c r="K267" i="29"/>
  <c r="G267" i="29"/>
  <c r="H267" i="29" s="1"/>
  <c r="F267" i="29"/>
  <c r="K266" i="29"/>
  <c r="G266" i="29"/>
  <c r="H266" i="29" s="1"/>
  <c r="F266" i="29"/>
  <c r="K265" i="29"/>
  <c r="G265" i="29"/>
  <c r="H265" i="29" s="1"/>
  <c r="F265" i="29"/>
  <c r="K262" i="29"/>
  <c r="G262" i="29"/>
  <c r="H262" i="29" s="1"/>
  <c r="F262" i="29"/>
  <c r="G260" i="29"/>
  <c r="D260" i="29"/>
  <c r="K260" i="29" s="1"/>
  <c r="K259" i="29"/>
  <c r="G259" i="29"/>
  <c r="H259" i="29" s="1"/>
  <c r="F259" i="29"/>
  <c r="K258" i="29"/>
  <c r="G258" i="29"/>
  <c r="H258" i="29" s="1"/>
  <c r="F258" i="29"/>
  <c r="G257" i="29"/>
  <c r="D257" i="29"/>
  <c r="K257" i="29" s="1"/>
  <c r="K256" i="29"/>
  <c r="G256" i="29"/>
  <c r="H256" i="29" s="1"/>
  <c r="F256" i="29"/>
  <c r="K253" i="29"/>
  <c r="G253" i="29"/>
  <c r="H253" i="29" s="1"/>
  <c r="F253" i="29"/>
  <c r="G252" i="29"/>
  <c r="D252" i="29"/>
  <c r="K252" i="29" s="1"/>
  <c r="G249" i="29"/>
  <c r="D249" i="29"/>
  <c r="K249" i="29" s="1"/>
  <c r="K248" i="29"/>
  <c r="G248" i="29"/>
  <c r="H248" i="29" s="1"/>
  <c r="F248" i="29"/>
  <c r="G247" i="29"/>
  <c r="D247" i="29"/>
  <c r="F247" i="29" s="1"/>
  <c r="K246" i="29"/>
  <c r="G246" i="29"/>
  <c r="H246" i="29" s="1"/>
  <c r="F246" i="29"/>
  <c r="K243" i="29"/>
  <c r="G243" i="29"/>
  <c r="H243" i="29" s="1"/>
  <c r="F243" i="29"/>
  <c r="K242" i="29"/>
  <c r="G242" i="29"/>
  <c r="H242" i="29" s="1"/>
  <c r="F242" i="29"/>
  <c r="K241" i="29"/>
  <c r="G241" i="29"/>
  <c r="H241" i="29" s="1"/>
  <c r="F241" i="29"/>
  <c r="K240" i="29"/>
  <c r="G240" i="29"/>
  <c r="H240" i="29" s="1"/>
  <c r="F240" i="29"/>
  <c r="K239" i="29"/>
  <c r="G239" i="29"/>
  <c r="H239" i="29" s="1"/>
  <c r="F239" i="29"/>
  <c r="K236" i="29"/>
  <c r="G236" i="29"/>
  <c r="H236" i="29" s="1"/>
  <c r="F236" i="29"/>
  <c r="K235" i="29"/>
  <c r="G235" i="29"/>
  <c r="H235" i="29" s="1"/>
  <c r="F235" i="29"/>
  <c r="K234" i="29"/>
  <c r="G234" i="29"/>
  <c r="H234" i="29" s="1"/>
  <c r="F234" i="29"/>
  <c r="G233" i="29"/>
  <c r="D233" i="29"/>
  <c r="K233" i="29" s="1"/>
  <c r="K232" i="29"/>
  <c r="G232" i="29"/>
  <c r="H232" i="29" s="1"/>
  <c r="F232" i="29"/>
  <c r="K228" i="29"/>
  <c r="G228" i="29"/>
  <c r="H228" i="29" s="1"/>
  <c r="F228" i="29"/>
  <c r="K227" i="29"/>
  <c r="G227" i="29"/>
  <c r="H227" i="29" s="1"/>
  <c r="F227" i="29"/>
  <c r="K224" i="29"/>
  <c r="G224" i="29"/>
  <c r="H224" i="29" s="1"/>
  <c r="F224" i="29"/>
  <c r="K223" i="29"/>
  <c r="G223" i="29"/>
  <c r="H223" i="29" s="1"/>
  <c r="F223" i="29"/>
  <c r="K222" i="29"/>
  <c r="G222" i="29"/>
  <c r="H222" i="29" s="1"/>
  <c r="F222" i="29"/>
  <c r="K221" i="29"/>
  <c r="G221" i="29"/>
  <c r="H221" i="29" s="1"/>
  <c r="F221" i="29"/>
  <c r="K220" i="29"/>
  <c r="G220" i="29"/>
  <c r="H220" i="29" s="1"/>
  <c r="F220" i="29"/>
  <c r="K219" i="29"/>
  <c r="G219" i="29"/>
  <c r="H219" i="29" s="1"/>
  <c r="F219" i="29"/>
  <c r="K218" i="29"/>
  <c r="G218" i="29"/>
  <c r="H218" i="29" s="1"/>
  <c r="F218" i="29"/>
  <c r="K217" i="29"/>
  <c r="G217" i="29"/>
  <c r="H217" i="29" s="1"/>
  <c r="F217" i="29"/>
  <c r="K216" i="29"/>
  <c r="G216" i="29"/>
  <c r="H216" i="29" s="1"/>
  <c r="F216" i="29"/>
  <c r="D213" i="29"/>
  <c r="F213" i="29" s="1"/>
  <c r="D212" i="29"/>
  <c r="F212" i="29" s="1"/>
  <c r="K209" i="29"/>
  <c r="G209" i="29"/>
  <c r="H209" i="29" s="1"/>
  <c r="F209" i="29"/>
  <c r="K208" i="29"/>
  <c r="G208" i="29"/>
  <c r="H208" i="29" s="1"/>
  <c r="F208" i="29"/>
  <c r="K207" i="29"/>
  <c r="G207" i="29"/>
  <c r="H207" i="29" s="1"/>
  <c r="F207" i="29"/>
  <c r="K206" i="29"/>
  <c r="G206" i="29"/>
  <c r="H206" i="29" s="1"/>
  <c r="F206" i="29"/>
  <c r="K205" i="29"/>
  <c r="G205" i="29"/>
  <c r="H205" i="29" s="1"/>
  <c r="F205" i="29"/>
  <c r="K202" i="29"/>
  <c r="G202" i="29"/>
  <c r="H202" i="29" s="1"/>
  <c r="F202" i="29"/>
  <c r="K200" i="29"/>
  <c r="G200" i="29"/>
  <c r="H200" i="29" s="1"/>
  <c r="F200" i="29"/>
  <c r="K199" i="29"/>
  <c r="G199" i="29"/>
  <c r="H199" i="29" s="1"/>
  <c r="F199" i="29"/>
  <c r="K196" i="29"/>
  <c r="G196" i="29"/>
  <c r="H196" i="29" s="1"/>
  <c r="F196" i="29"/>
  <c r="K195" i="29"/>
  <c r="G195" i="29"/>
  <c r="H195" i="29" s="1"/>
  <c r="F195" i="29"/>
  <c r="K194" i="29"/>
  <c r="G194" i="29"/>
  <c r="H194" i="29" s="1"/>
  <c r="F194" i="29"/>
  <c r="K193" i="29"/>
  <c r="G193" i="29"/>
  <c r="H193" i="29" s="1"/>
  <c r="F193" i="29"/>
  <c r="K189" i="29"/>
  <c r="G189" i="29"/>
  <c r="H189" i="29" s="1"/>
  <c r="F189" i="29"/>
  <c r="K188" i="29"/>
  <c r="G188" i="29"/>
  <c r="H188" i="29" s="1"/>
  <c r="F188" i="29"/>
  <c r="K187" i="29"/>
  <c r="G187" i="29"/>
  <c r="H187" i="29" s="1"/>
  <c r="F187" i="29"/>
  <c r="K186" i="29"/>
  <c r="G186" i="29"/>
  <c r="H186" i="29" s="1"/>
  <c r="F186" i="29"/>
  <c r="K185" i="29"/>
  <c r="G185" i="29"/>
  <c r="H185" i="29" s="1"/>
  <c r="F185" i="29"/>
  <c r="K184" i="29"/>
  <c r="G184" i="29"/>
  <c r="H184" i="29" s="1"/>
  <c r="F184" i="29"/>
  <c r="K183" i="29"/>
  <c r="G183" i="29"/>
  <c r="H183" i="29" s="1"/>
  <c r="F183" i="29"/>
  <c r="K182" i="29"/>
  <c r="G182" i="29"/>
  <c r="H182" i="29" s="1"/>
  <c r="F182" i="29"/>
  <c r="K181" i="29"/>
  <c r="G181" i="29"/>
  <c r="H181" i="29" s="1"/>
  <c r="F181" i="29"/>
  <c r="K180" i="29"/>
  <c r="G180" i="29"/>
  <c r="H180" i="29" s="1"/>
  <c r="F180" i="29"/>
  <c r="K179" i="29"/>
  <c r="G179" i="29"/>
  <c r="H179" i="29" s="1"/>
  <c r="F179" i="29"/>
  <c r="K175" i="29"/>
  <c r="G175" i="29"/>
  <c r="H175" i="29" s="1"/>
  <c r="F175" i="29"/>
  <c r="K174" i="29"/>
  <c r="G174" i="29"/>
  <c r="H174" i="29" s="1"/>
  <c r="F174" i="29"/>
  <c r="K173" i="29"/>
  <c r="G173" i="29"/>
  <c r="H173" i="29" s="1"/>
  <c r="F173" i="29"/>
  <c r="K172" i="29"/>
  <c r="G172" i="29"/>
  <c r="H172" i="29" s="1"/>
  <c r="F172" i="29"/>
  <c r="K171" i="29"/>
  <c r="G171" i="29"/>
  <c r="H171" i="29" s="1"/>
  <c r="F171" i="29"/>
  <c r="K169" i="29"/>
  <c r="G169" i="29"/>
  <c r="H169" i="29" s="1"/>
  <c r="F169" i="29"/>
  <c r="K167" i="29"/>
  <c r="G167" i="29"/>
  <c r="H167" i="29" s="1"/>
  <c r="F167" i="29"/>
  <c r="K166" i="29"/>
  <c r="G166" i="29"/>
  <c r="H166" i="29" s="1"/>
  <c r="F166" i="29"/>
  <c r="K163" i="29"/>
  <c r="G163" i="29"/>
  <c r="H163" i="29" s="1"/>
  <c r="F163" i="29"/>
  <c r="K162" i="29"/>
  <c r="G162" i="29"/>
  <c r="H162" i="29" s="1"/>
  <c r="F162" i="29"/>
  <c r="K161" i="29"/>
  <c r="G161" i="29"/>
  <c r="H161" i="29" s="1"/>
  <c r="F161" i="29"/>
  <c r="K160" i="29"/>
  <c r="G160" i="29"/>
  <c r="H160" i="29" s="1"/>
  <c r="F160" i="29"/>
  <c r="K159" i="29"/>
  <c r="G159" i="29"/>
  <c r="H159" i="29" s="1"/>
  <c r="F159" i="29"/>
  <c r="K158" i="29"/>
  <c r="G158" i="29"/>
  <c r="H158" i="29" s="1"/>
  <c r="F158" i="29"/>
  <c r="K155" i="29"/>
  <c r="G155" i="29"/>
  <c r="H155" i="29" s="1"/>
  <c r="F155" i="29"/>
  <c r="K154" i="29"/>
  <c r="G154" i="29"/>
  <c r="H154" i="29" s="1"/>
  <c r="F154" i="29"/>
  <c r="K153" i="29"/>
  <c r="G153" i="29"/>
  <c r="H153" i="29" s="1"/>
  <c r="F153" i="29"/>
  <c r="K152" i="29"/>
  <c r="G152" i="29"/>
  <c r="H152" i="29" s="1"/>
  <c r="F152" i="29"/>
  <c r="K151" i="29"/>
  <c r="G151" i="29"/>
  <c r="H151" i="29" s="1"/>
  <c r="F151" i="29"/>
  <c r="K148" i="29"/>
  <c r="G148" i="29"/>
  <c r="H148" i="29" s="1"/>
  <c r="F148" i="29"/>
  <c r="K147" i="29"/>
  <c r="G147" i="29"/>
  <c r="H147" i="29" s="1"/>
  <c r="F147" i="29"/>
  <c r="K146" i="29"/>
  <c r="G146" i="29"/>
  <c r="H146" i="29" s="1"/>
  <c r="F146" i="29"/>
  <c r="K145" i="29"/>
  <c r="G145" i="29"/>
  <c r="H145" i="29" s="1"/>
  <c r="F145" i="29"/>
  <c r="K144" i="29"/>
  <c r="G144" i="29"/>
  <c r="H144" i="29" s="1"/>
  <c r="F144" i="29"/>
  <c r="K142" i="29"/>
  <c r="G142" i="29"/>
  <c r="H142" i="29" s="1"/>
  <c r="F142" i="29"/>
  <c r="K141" i="29"/>
  <c r="G141" i="29"/>
  <c r="H141" i="29" s="1"/>
  <c r="F141" i="29"/>
  <c r="K140" i="29"/>
  <c r="G140" i="29"/>
  <c r="H140" i="29" s="1"/>
  <c r="F140" i="29"/>
  <c r="K139" i="29"/>
  <c r="G139" i="29"/>
  <c r="H139" i="29" s="1"/>
  <c r="F139" i="29"/>
  <c r="K136" i="29"/>
  <c r="G136" i="29"/>
  <c r="H136" i="29" s="1"/>
  <c r="F136" i="29"/>
  <c r="K135" i="29"/>
  <c r="G135" i="29"/>
  <c r="H135" i="29" s="1"/>
  <c r="F135" i="29"/>
  <c r="K134" i="29"/>
  <c r="G134" i="29"/>
  <c r="H134" i="29" s="1"/>
  <c r="F134" i="29"/>
  <c r="K133" i="29"/>
  <c r="G133" i="29"/>
  <c r="H133" i="29" s="1"/>
  <c r="F133" i="29"/>
  <c r="K132" i="29"/>
  <c r="G132" i="29"/>
  <c r="H132" i="29" s="1"/>
  <c r="F132" i="29"/>
  <c r="K131" i="29"/>
  <c r="G131" i="29"/>
  <c r="H131" i="29" s="1"/>
  <c r="F131" i="29"/>
  <c r="K130" i="29"/>
  <c r="G130" i="29"/>
  <c r="H130" i="29" s="1"/>
  <c r="F130" i="29"/>
  <c r="K129" i="29"/>
  <c r="G129" i="29"/>
  <c r="H129" i="29" s="1"/>
  <c r="F129" i="29"/>
  <c r="K128" i="29"/>
  <c r="G128" i="29"/>
  <c r="H128" i="29" s="1"/>
  <c r="F128" i="29"/>
  <c r="K127" i="29"/>
  <c r="G127" i="29"/>
  <c r="H127" i="29" s="1"/>
  <c r="F127" i="29"/>
  <c r="K126" i="29"/>
  <c r="G126" i="29"/>
  <c r="H126" i="29" s="1"/>
  <c r="F126" i="29"/>
  <c r="K125" i="29"/>
  <c r="G125" i="29"/>
  <c r="H125" i="29" s="1"/>
  <c r="F125" i="29"/>
  <c r="K124" i="29"/>
  <c r="G124" i="29"/>
  <c r="H124" i="29" s="1"/>
  <c r="F124" i="29"/>
  <c r="K123" i="29"/>
  <c r="G123" i="29"/>
  <c r="H123" i="29" s="1"/>
  <c r="F123" i="29"/>
  <c r="K122" i="29"/>
  <c r="G122" i="29"/>
  <c r="H122" i="29" s="1"/>
  <c r="F122" i="29"/>
  <c r="K121" i="29"/>
  <c r="G121" i="29"/>
  <c r="H121" i="29" s="1"/>
  <c r="F121" i="29"/>
  <c r="K118" i="29"/>
  <c r="G118" i="29"/>
  <c r="H118" i="29" s="1"/>
  <c r="F118" i="29"/>
  <c r="K117" i="29"/>
  <c r="G117" i="29"/>
  <c r="H117" i="29" s="1"/>
  <c r="F117" i="29"/>
  <c r="K116" i="29"/>
  <c r="G116" i="29"/>
  <c r="H116" i="29" s="1"/>
  <c r="F116" i="29"/>
  <c r="K115" i="29"/>
  <c r="G115" i="29"/>
  <c r="H115" i="29" s="1"/>
  <c r="F115" i="29"/>
  <c r="K114" i="29"/>
  <c r="G114" i="29"/>
  <c r="H114" i="29" s="1"/>
  <c r="F114" i="29"/>
  <c r="K113" i="29"/>
  <c r="G113" i="29"/>
  <c r="H113" i="29" s="1"/>
  <c r="F113" i="29"/>
  <c r="K112" i="29"/>
  <c r="G112" i="29"/>
  <c r="H112" i="29" s="1"/>
  <c r="F112" i="29"/>
  <c r="K111" i="29"/>
  <c r="G111" i="29"/>
  <c r="H111" i="29" s="1"/>
  <c r="F111" i="29"/>
  <c r="K110" i="29"/>
  <c r="G110" i="29"/>
  <c r="H110" i="29" s="1"/>
  <c r="F110" i="29"/>
  <c r="K109" i="29"/>
  <c r="G109" i="29"/>
  <c r="H109" i="29" s="1"/>
  <c r="F109" i="29"/>
  <c r="K108" i="29"/>
  <c r="G108" i="29"/>
  <c r="H108" i="29" s="1"/>
  <c r="F108" i="29"/>
  <c r="K107" i="29"/>
  <c r="G107" i="29"/>
  <c r="H107" i="29" s="1"/>
  <c r="F107" i="29"/>
  <c r="K106" i="29"/>
  <c r="G106" i="29"/>
  <c r="H106" i="29" s="1"/>
  <c r="F106" i="29"/>
  <c r="K105" i="29"/>
  <c r="G105" i="29"/>
  <c r="H105" i="29" s="1"/>
  <c r="F105" i="29"/>
  <c r="K104" i="29"/>
  <c r="G104" i="29"/>
  <c r="H104" i="29" s="1"/>
  <c r="F104" i="29"/>
  <c r="K103" i="29"/>
  <c r="G103" i="29"/>
  <c r="H103" i="29" s="1"/>
  <c r="F103" i="29"/>
  <c r="K102" i="29"/>
  <c r="G102" i="29"/>
  <c r="H102" i="29" s="1"/>
  <c r="F102" i="29"/>
  <c r="K101" i="29"/>
  <c r="G101" i="29"/>
  <c r="H101" i="29" s="1"/>
  <c r="F101" i="29"/>
  <c r="K100" i="29"/>
  <c r="G100" i="29"/>
  <c r="H100" i="29" s="1"/>
  <c r="F100" i="29"/>
  <c r="K99" i="29"/>
  <c r="G99" i="29"/>
  <c r="H99" i="29" s="1"/>
  <c r="F99" i="29"/>
  <c r="K98" i="29"/>
  <c r="G98" i="29"/>
  <c r="H98" i="29" s="1"/>
  <c r="F98" i="29"/>
  <c r="K97" i="29"/>
  <c r="G97" i="29"/>
  <c r="H97" i="29" s="1"/>
  <c r="F97" i="29"/>
  <c r="K96" i="29"/>
  <c r="G96" i="29"/>
  <c r="H96" i="29" s="1"/>
  <c r="F96" i="29"/>
  <c r="K95" i="29"/>
  <c r="G95" i="29"/>
  <c r="H95" i="29" s="1"/>
  <c r="F95" i="29"/>
  <c r="K94" i="29"/>
  <c r="G94" i="29"/>
  <c r="H94" i="29" s="1"/>
  <c r="F94" i="29"/>
  <c r="K91" i="29"/>
  <c r="G91" i="29"/>
  <c r="H91" i="29" s="1"/>
  <c r="F91" i="29"/>
  <c r="G90" i="29"/>
  <c r="D90" i="29"/>
  <c r="K90" i="29" s="1"/>
  <c r="K86" i="29"/>
  <c r="G86" i="29"/>
  <c r="H86" i="29" s="1"/>
  <c r="F86" i="29"/>
  <c r="G85" i="29"/>
  <c r="D85" i="29"/>
  <c r="F85" i="29" s="1"/>
  <c r="K84" i="29"/>
  <c r="G84" i="29"/>
  <c r="H84" i="29" s="1"/>
  <c r="F84" i="29"/>
  <c r="K81" i="29"/>
  <c r="G81" i="29"/>
  <c r="H81" i="29" s="1"/>
  <c r="F81" i="29"/>
  <c r="G80" i="29"/>
  <c r="G79" i="29"/>
  <c r="D79" i="29"/>
  <c r="F79" i="29" s="1"/>
  <c r="G76" i="29"/>
  <c r="D76" i="29"/>
  <c r="K76" i="29" s="1"/>
  <c r="G75" i="29"/>
  <c r="G74" i="29"/>
  <c r="D74" i="29"/>
  <c r="K74" i="29" s="1"/>
  <c r="G73" i="29"/>
  <c r="D73" i="29"/>
  <c r="G70" i="29"/>
  <c r="D70" i="29"/>
  <c r="K70" i="29" s="1"/>
  <c r="G69" i="29"/>
  <c r="G68" i="29"/>
  <c r="D68" i="29"/>
  <c r="K68" i="29" s="1"/>
  <c r="G67" i="29"/>
  <c r="D67" i="29"/>
  <c r="G64" i="29"/>
  <c r="D64" i="29"/>
  <c r="K64" i="29" s="1"/>
  <c r="G63" i="29"/>
  <c r="G62" i="29"/>
  <c r="D62" i="29"/>
  <c r="K62" i="29" s="1"/>
  <c r="G61" i="29"/>
  <c r="D61" i="29"/>
  <c r="G58" i="29"/>
  <c r="D58" i="29"/>
  <c r="K58" i="29" s="1"/>
  <c r="G57" i="29"/>
  <c r="G56" i="29"/>
  <c r="D56" i="29"/>
  <c r="K56" i="29" s="1"/>
  <c r="G55" i="29"/>
  <c r="D55" i="29"/>
  <c r="K55" i="29" s="1"/>
  <c r="G51" i="29"/>
  <c r="D51" i="29"/>
  <c r="K51" i="29" s="1"/>
  <c r="G50" i="29"/>
  <c r="G49" i="29"/>
  <c r="D49" i="29"/>
  <c r="K49" i="29" s="1"/>
  <c r="G48" i="29"/>
  <c r="D48" i="29"/>
  <c r="G45" i="29"/>
  <c r="D45" i="29"/>
  <c r="K45" i="29" s="1"/>
  <c r="G44" i="29"/>
  <c r="G43" i="29"/>
  <c r="D43" i="29"/>
  <c r="K43" i="29" s="1"/>
  <c r="G42" i="29"/>
  <c r="D42" i="29"/>
  <c r="G39" i="29"/>
  <c r="D39" i="29"/>
  <c r="K39" i="29" s="1"/>
  <c r="G38" i="29"/>
  <c r="G37" i="29"/>
  <c r="D37" i="29"/>
  <c r="K37" i="29" s="1"/>
  <c r="G36" i="29"/>
  <c r="D36" i="29"/>
  <c r="G33" i="29"/>
  <c r="D33" i="29"/>
  <c r="K33" i="29" s="1"/>
  <c r="G32" i="29"/>
  <c r="G31" i="29"/>
  <c r="D31" i="29"/>
  <c r="K31" i="29" s="1"/>
  <c r="G30" i="29"/>
  <c r="D30" i="29"/>
  <c r="K27" i="29"/>
  <c r="G27" i="29"/>
  <c r="H27" i="29" s="1"/>
  <c r="F27" i="29"/>
  <c r="G26" i="29"/>
  <c r="G25" i="29"/>
  <c r="D25" i="29"/>
  <c r="D26" i="29" s="1"/>
  <c r="G24" i="29"/>
  <c r="D24" i="29"/>
  <c r="K24" i="29" s="1"/>
  <c r="G21" i="29"/>
  <c r="D21" i="29"/>
  <c r="K21" i="29" s="1"/>
  <c r="G20" i="29"/>
  <c r="G19" i="29"/>
  <c r="D19" i="29"/>
  <c r="D20" i="29" s="1"/>
  <c r="G18" i="29"/>
  <c r="D18" i="29"/>
  <c r="K18" i="29" s="1"/>
  <c r="F27" i="26"/>
  <c r="F81" i="26"/>
  <c r="F84" i="26"/>
  <c r="F86" i="26"/>
  <c r="F91" i="26"/>
  <c r="F94" i="26"/>
  <c r="F95" i="26"/>
  <c r="F96" i="26"/>
  <c r="F97" i="26"/>
  <c r="F98" i="26"/>
  <c r="F99" i="26"/>
  <c r="F100" i="26"/>
  <c r="F101" i="26"/>
  <c r="F102" i="26"/>
  <c r="F103" i="26"/>
  <c r="F104" i="26"/>
  <c r="F105" i="26"/>
  <c r="F106" i="26"/>
  <c r="F107" i="26"/>
  <c r="F108" i="26"/>
  <c r="F109" i="26"/>
  <c r="F110" i="26"/>
  <c r="F111" i="26"/>
  <c r="F112" i="26"/>
  <c r="F113" i="26"/>
  <c r="F114" i="26"/>
  <c r="F115" i="26"/>
  <c r="F116" i="26"/>
  <c r="F117" i="26"/>
  <c r="F118" i="26"/>
  <c r="F121" i="26"/>
  <c r="F122" i="26"/>
  <c r="F123" i="26"/>
  <c r="F124" i="26"/>
  <c r="F125" i="26"/>
  <c r="F126" i="26"/>
  <c r="F127" i="26"/>
  <c r="F128" i="26"/>
  <c r="F129" i="26"/>
  <c r="F130" i="26"/>
  <c r="F131" i="26"/>
  <c r="F132" i="26"/>
  <c r="F133" i="26"/>
  <c r="F134" i="26"/>
  <c r="F135" i="26"/>
  <c r="F136" i="26"/>
  <c r="F139" i="26"/>
  <c r="F140" i="26"/>
  <c r="F141" i="26"/>
  <c r="F142" i="26"/>
  <c r="F144" i="26"/>
  <c r="F145" i="26"/>
  <c r="F146" i="26"/>
  <c r="F147" i="26"/>
  <c r="F148" i="26"/>
  <c r="F151" i="26"/>
  <c r="F152" i="26"/>
  <c r="F153" i="26"/>
  <c r="F154" i="26"/>
  <c r="F155" i="26"/>
  <c r="F158" i="26"/>
  <c r="F159" i="26"/>
  <c r="F160" i="26"/>
  <c r="F161" i="26"/>
  <c r="F162" i="26"/>
  <c r="F163" i="26"/>
  <c r="F166" i="26"/>
  <c r="F167" i="26"/>
  <c r="F169" i="26"/>
  <c r="F171" i="26"/>
  <c r="F172" i="26"/>
  <c r="F173" i="26"/>
  <c r="F174" i="26"/>
  <c r="F175" i="26"/>
  <c r="F179" i="26"/>
  <c r="F180" i="26"/>
  <c r="F181" i="26"/>
  <c r="F182" i="26"/>
  <c r="F183" i="26"/>
  <c r="F184" i="26"/>
  <c r="F185" i="26"/>
  <c r="F186" i="26"/>
  <c r="F187" i="26"/>
  <c r="F188" i="26"/>
  <c r="F189" i="26"/>
  <c r="F193" i="26"/>
  <c r="F194" i="26"/>
  <c r="F195" i="26"/>
  <c r="F196" i="26"/>
  <c r="F199" i="26"/>
  <c r="F200" i="26"/>
  <c r="F202" i="26"/>
  <c r="F205" i="26"/>
  <c r="F206" i="26"/>
  <c r="F207" i="26"/>
  <c r="F208" i="26"/>
  <c r="F209" i="26"/>
  <c r="F216" i="26"/>
  <c r="F217" i="26"/>
  <c r="F218" i="26"/>
  <c r="F219" i="26"/>
  <c r="F220" i="26"/>
  <c r="F221" i="26"/>
  <c r="F222" i="26"/>
  <c r="F223" i="26"/>
  <c r="F224" i="26"/>
  <c r="F227" i="26"/>
  <c r="F228" i="26"/>
  <c r="F232" i="26"/>
  <c r="F234" i="26"/>
  <c r="F235" i="26"/>
  <c r="F236" i="26"/>
  <c r="F239" i="26"/>
  <c r="F240" i="26"/>
  <c r="F241" i="26"/>
  <c r="F242" i="26"/>
  <c r="F243" i="26"/>
  <c r="F246" i="26"/>
  <c r="F248" i="26"/>
  <c r="F253" i="26"/>
  <c r="F256" i="26"/>
  <c r="F258" i="26"/>
  <c r="F259" i="26"/>
  <c r="F262" i="26"/>
  <c r="F265" i="26"/>
  <c r="F266" i="26"/>
  <c r="F267" i="26"/>
  <c r="F270" i="26"/>
  <c r="F271" i="26"/>
  <c r="F272" i="26"/>
  <c r="F273" i="26"/>
  <c r="F274" i="26"/>
  <c r="F275" i="26"/>
  <c r="F276" i="26"/>
  <c r="F280" i="26"/>
  <c r="F281" i="26"/>
  <c r="F282" i="26"/>
  <c r="F283" i="26"/>
  <c r="F284" i="26"/>
  <c r="F287" i="26"/>
  <c r="F288" i="26"/>
  <c r="F289" i="26"/>
  <c r="F290" i="26"/>
  <c r="F291" i="26"/>
  <c r="F294" i="26"/>
  <c r="F295" i="26"/>
  <c r="F296" i="26"/>
  <c r="F297" i="26"/>
  <c r="F298" i="26"/>
  <c r="F299" i="26"/>
  <c r="F300" i="26"/>
  <c r="F301" i="26"/>
  <c r="F302" i="26"/>
  <c r="F303" i="26"/>
  <c r="F304" i="26"/>
  <c r="F305" i="26"/>
  <c r="F307" i="26"/>
  <c r="F308" i="26"/>
  <c r="F313" i="26"/>
  <c r="F314" i="26"/>
  <c r="F316" i="26"/>
  <c r="F317" i="26"/>
  <c r="F319" i="26"/>
  <c r="F320" i="26"/>
  <c r="F322" i="26"/>
  <c r="F324" i="26"/>
  <c r="F327" i="26"/>
  <c r="F330" i="26"/>
  <c r="F331" i="26"/>
  <c r="F332" i="26"/>
  <c r="F333" i="26"/>
  <c r="F336" i="26"/>
  <c r="F337" i="26"/>
  <c r="F338" i="26"/>
  <c r="F339" i="26"/>
  <c r="F342" i="26"/>
  <c r="F343" i="26"/>
  <c r="F346" i="26"/>
  <c r="F347" i="26"/>
  <c r="F348" i="26"/>
  <c r="F349" i="26"/>
  <c r="F352" i="26"/>
  <c r="F353" i="26"/>
  <c r="F354" i="26"/>
  <c r="F355" i="26"/>
  <c r="F356" i="26"/>
  <c r="F357" i="26"/>
  <c r="F358" i="26"/>
  <c r="D252" i="26"/>
  <c r="F252" i="26" s="1"/>
  <c r="K213" i="29" l="1"/>
  <c r="H260" i="29"/>
  <c r="H73" i="30"/>
  <c r="H49" i="30"/>
  <c r="A305" i="26"/>
  <c r="A307" i="26"/>
  <c r="A308" i="26" s="1"/>
  <c r="A309" i="26" s="1"/>
  <c r="A313" i="26" s="1"/>
  <c r="A314" i="26" s="1"/>
  <c r="A316" i="26" s="1"/>
  <c r="A317" i="26" s="1"/>
  <c r="A319" i="26" s="1"/>
  <c r="A320" i="26" s="1"/>
  <c r="A322" i="26" s="1"/>
  <c r="A324" i="26" s="1"/>
  <c r="A327" i="26" s="1"/>
  <c r="A330" i="26" s="1"/>
  <c r="A331" i="26" s="1"/>
  <c r="A332" i="26" s="1"/>
  <c r="A333" i="26" s="1"/>
  <c r="A336" i="26" s="1"/>
  <c r="A337" i="26" s="1"/>
  <c r="A338" i="26" s="1"/>
  <c r="A339" i="26" s="1"/>
  <c r="A342" i="26" s="1"/>
  <c r="A343" i="26" s="1"/>
  <c r="A346" i="26" s="1"/>
  <c r="A347" i="26" s="1"/>
  <c r="A348" i="26" s="1"/>
  <c r="A349" i="26" s="1"/>
  <c r="A352" i="26" s="1"/>
  <c r="A353" i="26" s="1"/>
  <c r="A354" i="26" s="1"/>
  <c r="A355" i="26" s="1"/>
  <c r="A356" i="26" s="1"/>
  <c r="A357" i="26" s="1"/>
  <c r="A358" i="26" s="1"/>
  <c r="H43" i="30"/>
  <c r="H76" i="30"/>
  <c r="F90" i="30"/>
  <c r="H247" i="30"/>
  <c r="H58" i="30"/>
  <c r="F62" i="30"/>
  <c r="H64" i="30"/>
  <c r="F68" i="30"/>
  <c r="H70" i="30"/>
  <c r="H90" i="30"/>
  <c r="H25" i="30"/>
  <c r="H31" i="30"/>
  <c r="F33" i="29"/>
  <c r="F43" i="29"/>
  <c r="F45" i="29"/>
  <c r="H51" i="29"/>
  <c r="F56" i="29"/>
  <c r="H58" i="29"/>
  <c r="F62" i="29"/>
  <c r="F68" i="29"/>
  <c r="H70" i="29"/>
  <c r="F74" i="29"/>
  <c r="F90" i="29"/>
  <c r="K212" i="29"/>
  <c r="H233" i="29"/>
  <c r="F252" i="29"/>
  <c r="H21" i="29"/>
  <c r="H68" i="29"/>
  <c r="H90" i="29"/>
  <c r="F257" i="29"/>
  <c r="A305" i="30"/>
  <c r="A306" i="30" s="1"/>
  <c r="A307" i="30" s="1"/>
  <c r="A311" i="30" s="1"/>
  <c r="A312" i="30" s="1"/>
  <c r="A314" i="30" s="1"/>
  <c r="A315" i="30" s="1"/>
  <c r="A317" i="30" s="1"/>
  <c r="A318" i="30" s="1"/>
  <c r="A320" i="30" s="1"/>
  <c r="A322" i="30" s="1"/>
  <c r="A325" i="30" s="1"/>
  <c r="A328" i="30" s="1"/>
  <c r="A329" i="30" s="1"/>
  <c r="A330" i="30" s="1"/>
  <c r="A331" i="30" s="1"/>
  <c r="A334" i="30" s="1"/>
  <c r="A335" i="30" s="1"/>
  <c r="A336" i="30" s="1"/>
  <c r="A337" i="30" s="1"/>
  <c r="A340" i="30" s="1"/>
  <c r="A341" i="30" s="1"/>
  <c r="A344" i="30" s="1"/>
  <c r="A345" i="30" s="1"/>
  <c r="A346" i="30" s="1"/>
  <c r="A347" i="30" s="1"/>
  <c r="A350" i="30" s="1"/>
  <c r="A351" i="30" s="1"/>
  <c r="A352" i="30" s="1"/>
  <c r="A353" i="30" s="1"/>
  <c r="A354" i="30" s="1"/>
  <c r="A355" i="30" s="1"/>
  <c r="A356" i="30" s="1"/>
  <c r="A303" i="30"/>
  <c r="H37" i="30"/>
  <c r="H62" i="30"/>
  <c r="H68" i="30"/>
  <c r="H74" i="30"/>
  <c r="H233" i="30"/>
  <c r="H257" i="30"/>
  <c r="D44" i="30"/>
  <c r="F44" i="30" s="1"/>
  <c r="H260" i="30"/>
  <c r="D69" i="30"/>
  <c r="F69" i="30" s="1"/>
  <c r="H252" i="30"/>
  <c r="H18" i="29"/>
  <c r="F21" i="29"/>
  <c r="H24" i="29"/>
  <c r="F37" i="29"/>
  <c r="H45" i="29"/>
  <c r="F51" i="29"/>
  <c r="D57" i="29"/>
  <c r="F57" i="29" s="1"/>
  <c r="F58" i="29"/>
  <c r="H61" i="29"/>
  <c r="H62" i="29"/>
  <c r="D69" i="29"/>
  <c r="F69" i="29" s="1"/>
  <c r="F70" i="29"/>
  <c r="H73" i="29"/>
  <c r="H74" i="29"/>
  <c r="H247" i="29"/>
  <c r="H212" i="29"/>
  <c r="H33" i="29"/>
  <c r="F39" i="29"/>
  <c r="F49" i="29"/>
  <c r="H55" i="29"/>
  <c r="H56" i="29"/>
  <c r="D63" i="29"/>
  <c r="F63" i="29" s="1"/>
  <c r="F64" i="29"/>
  <c r="H67" i="29"/>
  <c r="D75" i="29"/>
  <c r="F75" i="29" s="1"/>
  <c r="F76" i="29"/>
  <c r="H79" i="29"/>
  <c r="F31" i="29"/>
  <c r="H39" i="29"/>
  <c r="H64" i="29"/>
  <c r="H76" i="29"/>
  <c r="F233" i="29"/>
  <c r="H252" i="29"/>
  <c r="H257" i="29"/>
  <c r="F260" i="29"/>
  <c r="H213" i="29"/>
  <c r="A308" i="29"/>
  <c r="A309" i="29" s="1"/>
  <c r="A310" i="29" s="1"/>
  <c r="A314" i="29" s="1"/>
  <c r="A315" i="29" s="1"/>
  <c r="A317" i="29" s="1"/>
  <c r="A318" i="29" s="1"/>
  <c r="A320" i="29" s="1"/>
  <c r="A321" i="29" s="1"/>
  <c r="A323" i="29" s="1"/>
  <c r="A325" i="29" s="1"/>
  <c r="A328" i="29" s="1"/>
  <c r="A331" i="29" s="1"/>
  <c r="A332" i="29" s="1"/>
  <c r="A333" i="29" s="1"/>
  <c r="A334" i="29" s="1"/>
  <c r="A337" i="29" s="1"/>
  <c r="A338" i="29" s="1"/>
  <c r="A339" i="29" s="1"/>
  <c r="A340" i="29" s="1"/>
  <c r="A343" i="29" s="1"/>
  <c r="A344" i="29" s="1"/>
  <c r="A347" i="29" s="1"/>
  <c r="A348" i="29" s="1"/>
  <c r="A349" i="29" s="1"/>
  <c r="A350" i="29" s="1"/>
  <c r="A353" i="29" s="1"/>
  <c r="A354" i="29" s="1"/>
  <c r="A355" i="29" s="1"/>
  <c r="A356" i="29" s="1"/>
  <c r="A357" i="29" s="1"/>
  <c r="A358" i="29" s="1"/>
  <c r="A359" i="29" s="1"/>
  <c r="A306" i="29"/>
  <c r="H36" i="29"/>
  <c r="F249" i="29"/>
  <c r="H249" i="29"/>
  <c r="H42" i="29"/>
  <c r="H85" i="29"/>
  <c r="K85" i="29"/>
  <c r="H30" i="29"/>
  <c r="H48" i="29"/>
  <c r="H249" i="30"/>
  <c r="H44" i="30"/>
  <c r="H61" i="30"/>
  <c r="H21" i="30"/>
  <c r="H55" i="30"/>
  <c r="K85" i="30"/>
  <c r="D32" i="30"/>
  <c r="H32" i="30" s="1"/>
  <c r="F33" i="30"/>
  <c r="D38" i="30"/>
  <c r="H38" i="30" s="1"/>
  <c r="F39" i="30"/>
  <c r="F45" i="30"/>
  <c r="D50" i="30"/>
  <c r="H50" i="30" s="1"/>
  <c r="F51" i="30"/>
  <c r="F70" i="30"/>
  <c r="H19" i="30"/>
  <c r="H33" i="30"/>
  <c r="H39" i="30"/>
  <c r="H45" i="30"/>
  <c r="H51" i="30"/>
  <c r="F56" i="30"/>
  <c r="F64" i="30"/>
  <c r="H79" i="30"/>
  <c r="F257" i="30"/>
  <c r="F260" i="30"/>
  <c r="F25" i="30"/>
  <c r="H30" i="30"/>
  <c r="H36" i="30"/>
  <c r="H42" i="30"/>
  <c r="H48" i="30"/>
  <c r="H56" i="30"/>
  <c r="F74" i="30"/>
  <c r="D75" i="30"/>
  <c r="F75" i="30" s="1"/>
  <c r="F76" i="30"/>
  <c r="H212" i="30"/>
  <c r="K213" i="30"/>
  <c r="F233" i="30"/>
  <c r="F249" i="30"/>
  <c r="F252" i="30"/>
  <c r="K55" i="30"/>
  <c r="D20" i="30"/>
  <c r="F21" i="30"/>
  <c r="D26" i="30"/>
  <c r="K31" i="30"/>
  <c r="K37" i="30"/>
  <c r="K43" i="30"/>
  <c r="K49" i="30"/>
  <c r="K58" i="30"/>
  <c r="H67" i="30"/>
  <c r="K61" i="30"/>
  <c r="H18" i="30"/>
  <c r="K19" i="30"/>
  <c r="H24" i="30"/>
  <c r="D57" i="30"/>
  <c r="D63" i="30"/>
  <c r="H63" i="30" s="1"/>
  <c r="K67" i="30"/>
  <c r="H85" i="30"/>
  <c r="K21" i="30"/>
  <c r="D80" i="30"/>
  <c r="K73" i="30"/>
  <c r="K79" i="30"/>
  <c r="H213" i="30"/>
  <c r="K247" i="30"/>
  <c r="K26" i="29"/>
  <c r="H26" i="29"/>
  <c r="F26" i="29"/>
  <c r="K20" i="29"/>
  <c r="H20" i="29"/>
  <c r="F20" i="29"/>
  <c r="K30" i="29"/>
  <c r="F19" i="29"/>
  <c r="F25" i="29"/>
  <c r="K25" i="29"/>
  <c r="K36" i="29"/>
  <c r="K42" i="29"/>
  <c r="H31" i="29"/>
  <c r="D32" i="29"/>
  <c r="H37" i="29"/>
  <c r="D38" i="29"/>
  <c r="H38" i="29" s="1"/>
  <c r="H43" i="29"/>
  <c r="D44" i="29"/>
  <c r="H49" i="29"/>
  <c r="D50" i="29"/>
  <c r="H50" i="29" s="1"/>
  <c r="K19" i="29"/>
  <c r="K48" i="29"/>
  <c r="H19" i="29"/>
  <c r="H25" i="29"/>
  <c r="D80" i="29"/>
  <c r="K61" i="29"/>
  <c r="K67" i="29"/>
  <c r="K73" i="29"/>
  <c r="K79" i="29"/>
  <c r="K247" i="29"/>
  <c r="K69" i="29" l="1"/>
  <c r="K57" i="29"/>
  <c r="H69" i="29"/>
  <c r="K75" i="29"/>
  <c r="K69" i="30"/>
  <c r="H69" i="30"/>
  <c r="H57" i="29"/>
  <c r="H63" i="29"/>
  <c r="K63" i="29"/>
  <c r="H75" i="29"/>
  <c r="F32" i="30"/>
  <c r="K44" i="30"/>
  <c r="K32" i="30"/>
  <c r="K75" i="30"/>
  <c r="K50" i="30"/>
  <c r="F50" i="30"/>
  <c r="K38" i="30"/>
  <c r="F38" i="30"/>
  <c r="H75" i="30"/>
  <c r="F57" i="30"/>
  <c r="K57" i="30"/>
  <c r="F80" i="30"/>
  <c r="K80" i="30"/>
  <c r="H80" i="30"/>
  <c r="F20" i="30"/>
  <c r="H20" i="30"/>
  <c r="K20" i="30"/>
  <c r="H57" i="30"/>
  <c r="F26" i="30"/>
  <c r="K26" i="30"/>
  <c r="H26" i="30"/>
  <c r="F63" i="30"/>
  <c r="K63" i="30"/>
  <c r="F80" i="29"/>
  <c r="K80" i="29"/>
  <c r="H80" i="29"/>
  <c r="F44" i="29"/>
  <c r="K44" i="29"/>
  <c r="F32" i="29"/>
  <c r="K32" i="29"/>
  <c r="H44" i="29"/>
  <c r="F50" i="29"/>
  <c r="K50" i="29"/>
  <c r="F38" i="29"/>
  <c r="K38" i="29"/>
  <c r="H32" i="29"/>
  <c r="E368" i="29" l="1"/>
  <c r="E371" i="29" s="1"/>
  <c r="J368" i="29"/>
  <c r="J371" i="29" s="1"/>
  <c r="J365" i="30"/>
  <c r="J370" i="30" s="1"/>
  <c r="G365" i="30"/>
  <c r="E365" i="30"/>
  <c r="G368" i="29"/>
  <c r="J368" i="30" l="1"/>
  <c r="J372" i="30" s="1"/>
  <c r="J373" i="29"/>
  <c r="E373" i="29"/>
  <c r="E375" i="29"/>
  <c r="J375" i="29"/>
  <c r="E368" i="30"/>
  <c r="E370" i="30"/>
  <c r="E372" i="30" s="1"/>
  <c r="G370" i="30"/>
  <c r="G368" i="30"/>
  <c r="G373" i="29"/>
  <c r="G371" i="29"/>
  <c r="G375" i="29" l="1"/>
  <c r="G372" i="30"/>
  <c r="G19" i="26" l="1"/>
  <c r="G20" i="26"/>
  <c r="G21" i="26"/>
  <c r="G24" i="26"/>
  <c r="G25" i="26"/>
  <c r="G26" i="26"/>
  <c r="G27" i="26"/>
  <c r="G30" i="26"/>
  <c r="G31" i="26"/>
  <c r="G32" i="26"/>
  <c r="G33" i="26"/>
  <c r="G36" i="26"/>
  <c r="G37" i="26"/>
  <c r="G38" i="26"/>
  <c r="G39" i="26"/>
  <c r="G42" i="26"/>
  <c r="G43" i="26"/>
  <c r="G44" i="26"/>
  <c r="G45" i="26"/>
  <c r="G48" i="26"/>
  <c r="G49" i="26"/>
  <c r="G50" i="26"/>
  <c r="G51" i="26"/>
  <c r="G55" i="26"/>
  <c r="G56" i="26"/>
  <c r="G57" i="26"/>
  <c r="G58" i="26"/>
  <c r="G61" i="26"/>
  <c r="G62" i="26"/>
  <c r="G63" i="26"/>
  <c r="G64" i="26"/>
  <c r="G67" i="26"/>
  <c r="G68" i="26"/>
  <c r="G69" i="26"/>
  <c r="G70" i="26"/>
  <c r="G73" i="26"/>
  <c r="G74" i="26"/>
  <c r="G75" i="26"/>
  <c r="G76" i="26"/>
  <c r="G79" i="26"/>
  <c r="G80" i="26"/>
  <c r="G81" i="26"/>
  <c r="G84" i="26"/>
  <c r="G85" i="26"/>
  <c r="G86" i="26"/>
  <c r="G90" i="26"/>
  <c r="G91" i="26"/>
  <c r="G94" i="26"/>
  <c r="G95" i="26"/>
  <c r="G96" i="26"/>
  <c r="G97" i="26"/>
  <c r="G98" i="26"/>
  <c r="G99" i="26"/>
  <c r="G100" i="26"/>
  <c r="G101" i="26"/>
  <c r="G102" i="26"/>
  <c r="G103" i="26"/>
  <c r="G104" i="26"/>
  <c r="G105" i="26"/>
  <c r="G106" i="26"/>
  <c r="G107" i="26"/>
  <c r="G108" i="26"/>
  <c r="G109" i="26"/>
  <c r="G110" i="26"/>
  <c r="G111" i="26"/>
  <c r="G112" i="26"/>
  <c r="G113" i="26"/>
  <c r="G114" i="26"/>
  <c r="G115" i="26"/>
  <c r="G116" i="26"/>
  <c r="G117" i="26"/>
  <c r="G118" i="26"/>
  <c r="G121" i="26"/>
  <c r="G122" i="26"/>
  <c r="G123" i="26"/>
  <c r="G124" i="26"/>
  <c r="G125" i="26"/>
  <c r="G126" i="26"/>
  <c r="G127" i="26"/>
  <c r="G128" i="26"/>
  <c r="G129" i="26"/>
  <c r="G130" i="26"/>
  <c r="G131" i="26"/>
  <c r="G132" i="26"/>
  <c r="G133" i="26"/>
  <c r="G134" i="26"/>
  <c r="G135" i="26"/>
  <c r="G136" i="26"/>
  <c r="G139" i="26"/>
  <c r="G140" i="26"/>
  <c r="G141" i="26"/>
  <c r="G142" i="26"/>
  <c r="G144" i="26"/>
  <c r="G145" i="26"/>
  <c r="G146" i="26"/>
  <c r="G147" i="26"/>
  <c r="G148" i="26"/>
  <c r="G151" i="26"/>
  <c r="G152" i="26"/>
  <c r="G153" i="26"/>
  <c r="G154" i="26"/>
  <c r="G155" i="26"/>
  <c r="G158" i="26"/>
  <c r="G159" i="26"/>
  <c r="G160" i="26"/>
  <c r="G161" i="26"/>
  <c r="G162" i="26"/>
  <c r="G163" i="26"/>
  <c r="G166" i="26"/>
  <c r="G167" i="26"/>
  <c r="G169" i="26"/>
  <c r="G171" i="26"/>
  <c r="G172" i="26"/>
  <c r="G173" i="26"/>
  <c r="G174" i="26"/>
  <c r="G175" i="26"/>
  <c r="G179" i="26"/>
  <c r="G180" i="26"/>
  <c r="G181" i="26"/>
  <c r="G182" i="26"/>
  <c r="G183" i="26"/>
  <c r="G184" i="26"/>
  <c r="G185" i="26"/>
  <c r="G186" i="26"/>
  <c r="G187" i="26"/>
  <c r="G188" i="26"/>
  <c r="G189" i="26"/>
  <c r="G193" i="26"/>
  <c r="G194" i="26"/>
  <c r="G195" i="26"/>
  <c r="G196" i="26"/>
  <c r="G199" i="26"/>
  <c r="G200" i="26"/>
  <c r="G202" i="26"/>
  <c r="G205" i="26"/>
  <c r="G206" i="26"/>
  <c r="G207" i="26"/>
  <c r="G208" i="26"/>
  <c r="G209" i="26"/>
  <c r="G216" i="26"/>
  <c r="G217" i="26"/>
  <c r="G218" i="26"/>
  <c r="G219" i="26"/>
  <c r="G220" i="26"/>
  <c r="G221" i="26"/>
  <c r="G222" i="26"/>
  <c r="G223" i="26"/>
  <c r="G224" i="26"/>
  <c r="G227" i="26"/>
  <c r="G228" i="26"/>
  <c r="G232" i="26"/>
  <c r="H232" i="26" s="1"/>
  <c r="G233" i="26"/>
  <c r="G234" i="26"/>
  <c r="H234" i="26" s="1"/>
  <c r="G235" i="26"/>
  <c r="H235" i="26" s="1"/>
  <c r="G236" i="26"/>
  <c r="H236" i="26" s="1"/>
  <c r="G239" i="26"/>
  <c r="H239" i="26" s="1"/>
  <c r="G240" i="26"/>
  <c r="H240" i="26" s="1"/>
  <c r="G241" i="26"/>
  <c r="H241" i="26" s="1"/>
  <c r="G242" i="26"/>
  <c r="H242" i="26" s="1"/>
  <c r="G243" i="26"/>
  <c r="H243" i="26" s="1"/>
  <c r="G246" i="26"/>
  <c r="H246" i="26" s="1"/>
  <c r="G247" i="26"/>
  <c r="G248" i="26"/>
  <c r="H248" i="26" s="1"/>
  <c r="G249" i="26"/>
  <c r="G252" i="26"/>
  <c r="H252" i="26" s="1"/>
  <c r="G253" i="26"/>
  <c r="H253" i="26" s="1"/>
  <c r="G256" i="26"/>
  <c r="H256" i="26" s="1"/>
  <c r="G257" i="26"/>
  <c r="G258" i="26"/>
  <c r="H258" i="26" s="1"/>
  <c r="G259" i="26"/>
  <c r="H259" i="26" s="1"/>
  <c r="G260" i="26"/>
  <c r="G262" i="26"/>
  <c r="H262" i="26" s="1"/>
  <c r="G265" i="26"/>
  <c r="G266" i="26"/>
  <c r="G267" i="26"/>
  <c r="G270" i="26"/>
  <c r="G271" i="26"/>
  <c r="G272" i="26"/>
  <c r="G273" i="26"/>
  <c r="G274" i="26"/>
  <c r="G275" i="26"/>
  <c r="G276" i="26"/>
  <c r="G280" i="26"/>
  <c r="G281" i="26"/>
  <c r="G282" i="26"/>
  <c r="G283" i="26"/>
  <c r="G284" i="26"/>
  <c r="G287" i="26"/>
  <c r="G288" i="26"/>
  <c r="G289" i="26"/>
  <c r="G290" i="26"/>
  <c r="G291" i="26"/>
  <c r="G294" i="26"/>
  <c r="G295" i="26"/>
  <c r="G296" i="26"/>
  <c r="G297" i="26"/>
  <c r="G298" i="26"/>
  <c r="G299" i="26"/>
  <c r="G300" i="26"/>
  <c r="G301" i="26"/>
  <c r="G302" i="26"/>
  <c r="G303" i="26"/>
  <c r="G304" i="26"/>
  <c r="G305" i="26"/>
  <c r="G307" i="26"/>
  <c r="G308" i="26"/>
  <c r="G309" i="26"/>
  <c r="G313" i="26"/>
  <c r="G314" i="26"/>
  <c r="G316" i="26"/>
  <c r="G317" i="26"/>
  <c r="G319" i="26"/>
  <c r="G320" i="26"/>
  <c r="G322" i="26"/>
  <c r="G324" i="26"/>
  <c r="G327" i="26"/>
  <c r="G330" i="26"/>
  <c r="G331" i="26"/>
  <c r="G332" i="26"/>
  <c r="G333" i="26"/>
  <c r="G336" i="26"/>
  <c r="G337" i="26"/>
  <c r="G338" i="26"/>
  <c r="G339" i="26"/>
  <c r="G342" i="26"/>
  <c r="G343" i="26"/>
  <c r="G346" i="26"/>
  <c r="G347" i="26"/>
  <c r="G348" i="26"/>
  <c r="G349" i="26"/>
  <c r="G352" i="26"/>
  <c r="G353" i="26"/>
  <c r="G354" i="26"/>
  <c r="G355" i="26"/>
  <c r="G356" i="26"/>
  <c r="G357" i="26"/>
  <c r="G358" i="26"/>
  <c r="K27" i="26"/>
  <c r="K81" i="26"/>
  <c r="K84" i="26"/>
  <c r="K86" i="26"/>
  <c r="K91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K139" i="26"/>
  <c r="K140" i="26"/>
  <c r="K141" i="26"/>
  <c r="K142" i="26"/>
  <c r="K144" i="26"/>
  <c r="K145" i="26"/>
  <c r="K146" i="26"/>
  <c r="K147" i="26"/>
  <c r="K148" i="26"/>
  <c r="K151" i="26"/>
  <c r="K152" i="26"/>
  <c r="K153" i="26"/>
  <c r="K154" i="26"/>
  <c r="K155" i="26"/>
  <c r="K158" i="26"/>
  <c r="K159" i="26"/>
  <c r="K160" i="26"/>
  <c r="K161" i="26"/>
  <c r="K162" i="26"/>
  <c r="K163" i="26"/>
  <c r="K166" i="26"/>
  <c r="K167" i="26"/>
  <c r="K169" i="26"/>
  <c r="K171" i="26"/>
  <c r="K172" i="26"/>
  <c r="K173" i="26"/>
  <c r="K174" i="26"/>
  <c r="K175" i="26"/>
  <c r="K179" i="26"/>
  <c r="K180" i="26"/>
  <c r="K181" i="26"/>
  <c r="K182" i="26"/>
  <c r="K183" i="26"/>
  <c r="K184" i="26"/>
  <c r="K185" i="26"/>
  <c r="K186" i="26"/>
  <c r="K187" i="26"/>
  <c r="K188" i="26"/>
  <c r="K189" i="26"/>
  <c r="K193" i="26"/>
  <c r="K194" i="26"/>
  <c r="K195" i="26"/>
  <c r="K196" i="26"/>
  <c r="K199" i="26"/>
  <c r="K200" i="26"/>
  <c r="K202" i="26"/>
  <c r="K205" i="26"/>
  <c r="K206" i="26"/>
  <c r="K207" i="26"/>
  <c r="K208" i="26"/>
  <c r="K209" i="26"/>
  <c r="K216" i="26"/>
  <c r="K217" i="26"/>
  <c r="K218" i="26"/>
  <c r="K219" i="26"/>
  <c r="K220" i="26"/>
  <c r="K221" i="26"/>
  <c r="K222" i="26"/>
  <c r="K223" i="26"/>
  <c r="K224" i="26"/>
  <c r="K227" i="26"/>
  <c r="K228" i="26"/>
  <c r="K232" i="26"/>
  <c r="K234" i="26"/>
  <c r="K235" i="26"/>
  <c r="K236" i="26"/>
  <c r="K239" i="26"/>
  <c r="K240" i="26"/>
  <c r="K241" i="26"/>
  <c r="K242" i="26"/>
  <c r="K243" i="26"/>
  <c r="K246" i="26"/>
  <c r="K248" i="26"/>
  <c r="K252" i="26"/>
  <c r="K253" i="26"/>
  <c r="K256" i="26"/>
  <c r="K258" i="26"/>
  <c r="K259" i="26"/>
  <c r="K262" i="26"/>
  <c r="K265" i="26"/>
  <c r="K266" i="26"/>
  <c r="K267" i="26"/>
  <c r="K270" i="26"/>
  <c r="K271" i="26"/>
  <c r="K272" i="26"/>
  <c r="K273" i="26"/>
  <c r="K274" i="26"/>
  <c r="K275" i="26"/>
  <c r="K276" i="26"/>
  <c r="K280" i="26"/>
  <c r="K281" i="26"/>
  <c r="K282" i="26"/>
  <c r="K283" i="26"/>
  <c r="K284" i="26"/>
  <c r="K287" i="26"/>
  <c r="K288" i="26"/>
  <c r="K289" i="26"/>
  <c r="K290" i="26"/>
  <c r="K291" i="26"/>
  <c r="K294" i="26"/>
  <c r="K295" i="26"/>
  <c r="K296" i="26"/>
  <c r="K297" i="26"/>
  <c r="K298" i="26"/>
  <c r="K299" i="26"/>
  <c r="K300" i="26"/>
  <c r="K301" i="26"/>
  <c r="K302" i="26"/>
  <c r="K303" i="26"/>
  <c r="K304" i="26"/>
  <c r="K305" i="26"/>
  <c r="K307" i="26"/>
  <c r="K308" i="26"/>
  <c r="K309" i="26"/>
  <c r="K313" i="26"/>
  <c r="K314" i="26"/>
  <c r="K316" i="26"/>
  <c r="K317" i="26"/>
  <c r="K319" i="26"/>
  <c r="K320" i="26"/>
  <c r="K322" i="26"/>
  <c r="K324" i="26"/>
  <c r="K327" i="26"/>
  <c r="K330" i="26"/>
  <c r="K331" i="26"/>
  <c r="K332" i="26"/>
  <c r="K333" i="26"/>
  <c r="K336" i="26"/>
  <c r="K337" i="26"/>
  <c r="K338" i="26"/>
  <c r="K339" i="26"/>
  <c r="K342" i="26"/>
  <c r="K343" i="26"/>
  <c r="K346" i="26"/>
  <c r="K347" i="26"/>
  <c r="K348" i="26"/>
  <c r="K349" i="26"/>
  <c r="K352" i="26"/>
  <c r="K353" i="26"/>
  <c r="K354" i="26"/>
  <c r="K355" i="26"/>
  <c r="K356" i="26"/>
  <c r="K357" i="26"/>
  <c r="K358" i="26"/>
  <c r="D260" i="26"/>
  <c r="F260" i="26" s="1"/>
  <c r="D257" i="26"/>
  <c r="F257" i="26" s="1"/>
  <c r="D249" i="26"/>
  <c r="D247" i="26"/>
  <c r="D233" i="26"/>
  <c r="F233" i="26" s="1"/>
  <c r="D213" i="26"/>
  <c r="K213" i="26" s="1"/>
  <c r="D212" i="26"/>
  <c r="D90" i="26"/>
  <c r="D85" i="26"/>
  <c r="F85" i="26" s="1"/>
  <c r="D79" i="26"/>
  <c r="D76" i="26"/>
  <c r="F76" i="26" s="1"/>
  <c r="D74" i="26"/>
  <c r="F74" i="26" s="1"/>
  <c r="D73" i="26"/>
  <c r="K73" i="26" s="1"/>
  <c r="D70" i="26"/>
  <c r="D68" i="26"/>
  <c r="F68" i="26" s="1"/>
  <c r="D67" i="26"/>
  <c r="K67" i="26" s="1"/>
  <c r="D64" i="26"/>
  <c r="F64" i="26" s="1"/>
  <c r="D62" i="26"/>
  <c r="F62" i="26" s="1"/>
  <c r="D61" i="26"/>
  <c r="K61" i="26" s="1"/>
  <c r="D58" i="26"/>
  <c r="D56" i="26"/>
  <c r="F56" i="26" s="1"/>
  <c r="D55" i="26"/>
  <c r="D51" i="26"/>
  <c r="F51" i="26" s="1"/>
  <c r="D49" i="26"/>
  <c r="F49" i="26" s="1"/>
  <c r="D48" i="26"/>
  <c r="K48" i="26" s="1"/>
  <c r="D45" i="26"/>
  <c r="F45" i="26" s="1"/>
  <c r="D43" i="26"/>
  <c r="D44" i="26" s="1"/>
  <c r="D42" i="26"/>
  <c r="K42" i="26" s="1"/>
  <c r="D39" i="26"/>
  <c r="D37" i="26"/>
  <c r="F37" i="26" s="1"/>
  <c r="D36" i="26"/>
  <c r="D33" i="26"/>
  <c r="D31" i="26"/>
  <c r="D32" i="26" s="1"/>
  <c r="D30" i="26"/>
  <c r="K30" i="26" s="1"/>
  <c r="D25" i="26"/>
  <c r="F25" i="26" s="1"/>
  <c r="D24" i="26"/>
  <c r="K24" i="26" s="1"/>
  <c r="D21" i="26"/>
  <c r="F21" i="26" s="1"/>
  <c r="D19" i="26"/>
  <c r="D18" i="26"/>
  <c r="K18" i="26" s="1"/>
  <c r="G18" i="26"/>
  <c r="K257" i="26" l="1"/>
  <c r="D38" i="26"/>
  <c r="K38" i="26" s="1"/>
  <c r="D50" i="26"/>
  <c r="D63" i="26"/>
  <c r="F63" i="26" s="1"/>
  <c r="D69" i="26"/>
  <c r="F69" i="26" s="1"/>
  <c r="K21" i="26"/>
  <c r="H257" i="26"/>
  <c r="H233" i="26"/>
  <c r="K74" i="26"/>
  <c r="D57" i="26"/>
  <c r="F57" i="26" s="1"/>
  <c r="D75" i="26"/>
  <c r="K75" i="26" s="1"/>
  <c r="K62" i="26"/>
  <c r="K37" i="26"/>
  <c r="K19" i="26"/>
  <c r="F19" i="26"/>
  <c r="K247" i="26"/>
  <c r="F247" i="26"/>
  <c r="D26" i="26"/>
  <c r="F26" i="26" s="1"/>
  <c r="K33" i="26"/>
  <c r="F33" i="26"/>
  <c r="K58" i="26"/>
  <c r="F58" i="26"/>
  <c r="K70" i="26"/>
  <c r="F70" i="26"/>
  <c r="K212" i="26"/>
  <c r="F212" i="26"/>
  <c r="H212" i="26"/>
  <c r="D80" i="26"/>
  <c r="K80" i="26" s="1"/>
  <c r="F79" i="26"/>
  <c r="F213" i="26"/>
  <c r="H213" i="26"/>
  <c r="K260" i="26"/>
  <c r="K56" i="26"/>
  <c r="K25" i="26"/>
  <c r="K90" i="26"/>
  <c r="F90" i="26"/>
  <c r="D20" i="26"/>
  <c r="F20" i="26" s="1"/>
  <c r="K39" i="26"/>
  <c r="F39" i="26"/>
  <c r="K31" i="26"/>
  <c r="F31" i="26"/>
  <c r="K43" i="26"/>
  <c r="F43" i="26"/>
  <c r="K233" i="26"/>
  <c r="K68" i="26"/>
  <c r="K49" i="26"/>
  <c r="K85" i="26"/>
  <c r="F38" i="26"/>
  <c r="K44" i="26"/>
  <c r="F44" i="26"/>
  <c r="K63" i="26"/>
  <c r="F75" i="26"/>
  <c r="K249" i="26"/>
  <c r="F249" i="26"/>
  <c r="K32" i="26"/>
  <c r="F32" i="26"/>
  <c r="K50" i="26"/>
  <c r="F50" i="26"/>
  <c r="H249" i="26"/>
  <c r="H228" i="26"/>
  <c r="H218" i="26"/>
  <c r="H206" i="26"/>
  <c r="H194" i="26"/>
  <c r="H182" i="26"/>
  <c r="H174" i="26"/>
  <c r="H158" i="26"/>
  <c r="H126" i="26"/>
  <c r="H118" i="26"/>
  <c r="H106" i="26"/>
  <c r="H98" i="26"/>
  <c r="H86" i="26"/>
  <c r="H70" i="26"/>
  <c r="H58" i="26"/>
  <c r="H38" i="26"/>
  <c r="H26" i="26"/>
  <c r="H221" i="26"/>
  <c r="H217" i="26"/>
  <c r="H209" i="26"/>
  <c r="H205" i="26"/>
  <c r="H193" i="26"/>
  <c r="H189" i="26"/>
  <c r="H185" i="26"/>
  <c r="H181" i="26"/>
  <c r="H173" i="26"/>
  <c r="H169" i="26"/>
  <c r="H161" i="26"/>
  <c r="H153" i="26"/>
  <c r="H145" i="26"/>
  <c r="H141" i="26"/>
  <c r="H133" i="26"/>
  <c r="H129" i="26"/>
  <c r="H125" i="26"/>
  <c r="H121" i="26"/>
  <c r="H117" i="26"/>
  <c r="H113" i="26"/>
  <c r="H109" i="26"/>
  <c r="H105" i="26"/>
  <c r="H101" i="26"/>
  <c r="H97" i="26"/>
  <c r="H85" i="26"/>
  <c r="H81" i="26"/>
  <c r="H73" i="26"/>
  <c r="H61" i="26"/>
  <c r="H57" i="26"/>
  <c r="H49" i="26"/>
  <c r="H45" i="26"/>
  <c r="H37" i="26"/>
  <c r="H33" i="26"/>
  <c r="H25" i="26"/>
  <c r="H21" i="26"/>
  <c r="H202" i="26"/>
  <c r="H166" i="26"/>
  <c r="H146" i="26"/>
  <c r="H130" i="26"/>
  <c r="H114" i="26"/>
  <c r="H94" i="26"/>
  <c r="H50" i="26"/>
  <c r="H224" i="26"/>
  <c r="H220" i="26"/>
  <c r="H216" i="26"/>
  <c r="H208" i="26"/>
  <c r="H200" i="26"/>
  <c r="H196" i="26"/>
  <c r="H188" i="26"/>
  <c r="H184" i="26"/>
  <c r="H180" i="26"/>
  <c r="H172" i="26"/>
  <c r="H160" i="26"/>
  <c r="H152" i="26"/>
  <c r="H148" i="26"/>
  <c r="H144" i="26"/>
  <c r="H140" i="26"/>
  <c r="H136" i="26"/>
  <c r="H132" i="26"/>
  <c r="H128" i="26"/>
  <c r="H124" i="26"/>
  <c r="H116" i="26"/>
  <c r="H112" i="26"/>
  <c r="H108" i="26"/>
  <c r="H104" i="26"/>
  <c r="H100" i="26"/>
  <c r="H96" i="26"/>
  <c r="H84" i="26"/>
  <c r="H222" i="26"/>
  <c r="H186" i="26"/>
  <c r="H162" i="26"/>
  <c r="H154" i="26"/>
  <c r="H142" i="26"/>
  <c r="H134" i="26"/>
  <c r="H122" i="26"/>
  <c r="H110" i="26"/>
  <c r="H102" i="26"/>
  <c r="H90" i="26"/>
  <c r="H74" i="26"/>
  <c r="H62" i="26"/>
  <c r="H42" i="26"/>
  <c r="H30" i="26"/>
  <c r="H18" i="26"/>
  <c r="H227" i="26"/>
  <c r="H223" i="26"/>
  <c r="H219" i="26"/>
  <c r="H207" i="26"/>
  <c r="H199" i="26"/>
  <c r="H195" i="26"/>
  <c r="H187" i="26"/>
  <c r="H183" i="26"/>
  <c r="H179" i="26"/>
  <c r="H175" i="26"/>
  <c r="H171" i="26"/>
  <c r="H167" i="26"/>
  <c r="H163" i="26"/>
  <c r="H159" i="26"/>
  <c r="H155" i="26"/>
  <c r="H151" i="26"/>
  <c r="H147" i="26"/>
  <c r="H139" i="26"/>
  <c r="H135" i="26"/>
  <c r="H131" i="26"/>
  <c r="H127" i="26"/>
  <c r="H123" i="26"/>
  <c r="H115" i="26"/>
  <c r="H111" i="26"/>
  <c r="H107" i="26"/>
  <c r="H103" i="26"/>
  <c r="H99" i="26"/>
  <c r="H95" i="26"/>
  <c r="H91" i="26"/>
  <c r="H27" i="26"/>
  <c r="H342" i="26"/>
  <c r="H322" i="26"/>
  <c r="H298" i="26"/>
  <c r="H275" i="26"/>
  <c r="H357" i="26"/>
  <c r="H353" i="26"/>
  <c r="H349" i="26"/>
  <c r="H337" i="26"/>
  <c r="H333" i="26"/>
  <c r="H317" i="26"/>
  <c r="H313" i="26"/>
  <c r="H309" i="26"/>
  <c r="H305" i="26"/>
  <c r="H301" i="26"/>
  <c r="H297" i="26"/>
  <c r="H289" i="26"/>
  <c r="H281" i="26"/>
  <c r="H274" i="26"/>
  <c r="H270" i="26"/>
  <c r="H266" i="26"/>
  <c r="H346" i="26"/>
  <c r="H358" i="26"/>
  <c r="H354" i="26"/>
  <c r="H314" i="26"/>
  <c r="H294" i="26"/>
  <c r="H267" i="26"/>
  <c r="H356" i="26"/>
  <c r="H352" i="26"/>
  <c r="H336" i="26"/>
  <c r="H324" i="26"/>
  <c r="H320" i="26"/>
  <c r="H308" i="26"/>
  <c r="H304" i="26"/>
  <c r="H300" i="26"/>
  <c r="H296" i="26"/>
  <c r="H288" i="26"/>
  <c r="H284" i="26"/>
  <c r="H280" i="26"/>
  <c r="H273" i="26"/>
  <c r="H265" i="26"/>
  <c r="H338" i="26"/>
  <c r="H330" i="26"/>
  <c r="H302" i="26"/>
  <c r="H290" i="26"/>
  <c r="H282" i="26"/>
  <c r="H271" i="26"/>
  <c r="H355" i="26"/>
  <c r="H347" i="26"/>
  <c r="H343" i="26"/>
  <c r="H339" i="26"/>
  <c r="H331" i="26"/>
  <c r="H327" i="26"/>
  <c r="H319" i="26"/>
  <c r="H307" i="26"/>
  <c r="H303" i="26"/>
  <c r="H299" i="26"/>
  <c r="H295" i="26"/>
  <c r="H291" i="26"/>
  <c r="H287" i="26"/>
  <c r="H283" i="26"/>
  <c r="H276" i="26"/>
  <c r="H272" i="26"/>
  <c r="H316" i="26"/>
  <c r="H332" i="26"/>
  <c r="H348" i="26"/>
  <c r="K76" i="26"/>
  <c r="K64" i="26"/>
  <c r="K36" i="26"/>
  <c r="K79" i="26"/>
  <c r="K55" i="26"/>
  <c r="K51" i="26"/>
  <c r="H260" i="26"/>
  <c r="H80" i="26"/>
  <c r="H76" i="26"/>
  <c r="H68" i="26"/>
  <c r="H64" i="26"/>
  <c r="H56" i="26"/>
  <c r="H48" i="26"/>
  <c r="H44" i="26"/>
  <c r="H36" i="26"/>
  <c r="H32" i="26"/>
  <c r="H24" i="26"/>
  <c r="K45" i="26"/>
  <c r="K26" i="26"/>
  <c r="H247" i="26"/>
  <c r="H79" i="26"/>
  <c r="H75" i="26"/>
  <c r="H67" i="26"/>
  <c r="H63" i="26"/>
  <c r="H55" i="26"/>
  <c r="H51" i="26"/>
  <c r="H43" i="26"/>
  <c r="H39" i="26"/>
  <c r="H31" i="26"/>
  <c r="H19" i="26"/>
  <c r="J220" i="28"/>
  <c r="G220" i="28"/>
  <c r="H220" i="28" s="1"/>
  <c r="F220" i="28"/>
  <c r="J218" i="28"/>
  <c r="G218" i="28"/>
  <c r="H218" i="28" s="1"/>
  <c r="F218" i="28"/>
  <c r="J216" i="28"/>
  <c r="H216" i="28"/>
  <c r="G216" i="28"/>
  <c r="F216" i="28"/>
  <c r="J214" i="28"/>
  <c r="G214" i="28"/>
  <c r="H214" i="28" s="1"/>
  <c r="F214" i="28"/>
  <c r="J212" i="28"/>
  <c r="G212" i="28"/>
  <c r="H212" i="28" s="1"/>
  <c r="F212" i="28"/>
  <c r="J210" i="28"/>
  <c r="G210" i="28"/>
  <c r="H210" i="28" s="1"/>
  <c r="F210" i="28"/>
  <c r="J208" i="28"/>
  <c r="H208" i="28"/>
  <c r="G208" i="28"/>
  <c r="F208" i="28"/>
  <c r="J206" i="28"/>
  <c r="G206" i="28"/>
  <c r="H206" i="28" s="1"/>
  <c r="F206" i="28"/>
  <c r="J204" i="28"/>
  <c r="G204" i="28"/>
  <c r="H204" i="28" s="1"/>
  <c r="F204" i="28"/>
  <c r="J202" i="28"/>
  <c r="G202" i="28"/>
  <c r="H202" i="28" s="1"/>
  <c r="F202" i="28"/>
  <c r="J200" i="28"/>
  <c r="H200" i="28"/>
  <c r="G200" i="28"/>
  <c r="F200" i="28"/>
  <c r="J198" i="28"/>
  <c r="G198" i="28"/>
  <c r="H198" i="28" s="1"/>
  <c r="F198" i="28"/>
  <c r="J196" i="28"/>
  <c r="G196" i="28"/>
  <c r="H196" i="28" s="1"/>
  <c r="F196" i="28"/>
  <c r="J194" i="28"/>
  <c r="G194" i="28"/>
  <c r="H194" i="28" s="1"/>
  <c r="F194" i="28"/>
  <c r="J192" i="28"/>
  <c r="G192" i="28"/>
  <c r="H192" i="28" s="1"/>
  <c r="F192" i="28"/>
  <c r="J190" i="28"/>
  <c r="H190" i="28"/>
  <c r="G190" i="28"/>
  <c r="F190" i="28"/>
  <c r="J188" i="28"/>
  <c r="G188" i="28"/>
  <c r="H188" i="28" s="1"/>
  <c r="F188" i="28"/>
  <c r="J186" i="28"/>
  <c r="G186" i="28"/>
  <c r="H186" i="28" s="1"/>
  <c r="F186" i="28"/>
  <c r="A186" i="28"/>
  <c r="A188" i="28" s="1"/>
  <c r="A190" i="28" s="1"/>
  <c r="A192" i="28" s="1"/>
  <c r="A194" i="28" s="1"/>
  <c r="A196" i="28" s="1"/>
  <c r="A198" i="28" s="1"/>
  <c r="A200" i="28" s="1"/>
  <c r="A202" i="28" s="1"/>
  <c r="A204" i="28" s="1"/>
  <c r="A206" i="28" s="1"/>
  <c r="A208" i="28" s="1"/>
  <c r="A210" i="28" s="1"/>
  <c r="A212" i="28" s="1"/>
  <c r="A214" i="28" s="1"/>
  <c r="A216" i="28" s="1"/>
  <c r="A218" i="28" s="1"/>
  <c r="A220" i="28" s="1"/>
  <c r="J183" i="28"/>
  <c r="G183" i="28"/>
  <c r="H183" i="28" s="1"/>
  <c r="F183" i="28"/>
  <c r="J180" i="28"/>
  <c r="G180" i="28"/>
  <c r="H180" i="28" s="1"/>
  <c r="F180" i="28"/>
  <c r="J179" i="28"/>
  <c r="G179" i="28"/>
  <c r="H179" i="28" s="1"/>
  <c r="F179" i="28"/>
  <c r="J178" i="28"/>
  <c r="G178" i="28"/>
  <c r="H178" i="28" s="1"/>
  <c r="F178" i="28"/>
  <c r="J177" i="28"/>
  <c r="G177" i="28"/>
  <c r="H177" i="28" s="1"/>
  <c r="F177" i="28"/>
  <c r="J176" i="28"/>
  <c r="G176" i="28"/>
  <c r="H176" i="28" s="1"/>
  <c r="F176" i="28"/>
  <c r="J175" i="28"/>
  <c r="G175" i="28"/>
  <c r="H175" i="28" s="1"/>
  <c r="F175" i="28"/>
  <c r="J174" i="28"/>
  <c r="G174" i="28"/>
  <c r="H174" i="28" s="1"/>
  <c r="F174" i="28"/>
  <c r="J171" i="28"/>
  <c r="G171" i="28"/>
  <c r="H171" i="28" s="1"/>
  <c r="F171" i="28"/>
  <c r="J170" i="28"/>
  <c r="G170" i="28"/>
  <c r="H170" i="28" s="1"/>
  <c r="F170" i="28"/>
  <c r="J169" i="28"/>
  <c r="G169" i="28"/>
  <c r="H169" i="28" s="1"/>
  <c r="F169" i="28"/>
  <c r="J168" i="28"/>
  <c r="G168" i="28"/>
  <c r="H168" i="28" s="1"/>
  <c r="F168" i="28"/>
  <c r="J167" i="28"/>
  <c r="G167" i="28"/>
  <c r="H167" i="28" s="1"/>
  <c r="F167" i="28"/>
  <c r="J166" i="28"/>
  <c r="G166" i="28"/>
  <c r="H166" i="28" s="1"/>
  <c r="F166" i="28"/>
  <c r="J165" i="28"/>
  <c r="G165" i="28"/>
  <c r="H165" i="28" s="1"/>
  <c r="F165" i="28"/>
  <c r="J164" i="28"/>
  <c r="G164" i="28"/>
  <c r="H164" i="28" s="1"/>
  <c r="F164" i="28"/>
  <c r="J161" i="28"/>
  <c r="G161" i="28"/>
  <c r="H161" i="28" s="1"/>
  <c r="F161" i="28"/>
  <c r="J160" i="28"/>
  <c r="G160" i="28"/>
  <c r="H160" i="28" s="1"/>
  <c r="F160" i="28"/>
  <c r="J159" i="28"/>
  <c r="G159" i="28"/>
  <c r="H159" i="28" s="1"/>
  <c r="F159" i="28"/>
  <c r="J158" i="28"/>
  <c r="G158" i="28"/>
  <c r="H158" i="28" s="1"/>
  <c r="F158" i="28"/>
  <c r="J157" i="28"/>
  <c r="G157" i="28"/>
  <c r="H157" i="28" s="1"/>
  <c r="F157" i="28"/>
  <c r="J156" i="28"/>
  <c r="G156" i="28"/>
  <c r="H156" i="28" s="1"/>
  <c r="F156" i="28"/>
  <c r="J155" i="28"/>
  <c r="G155" i="28"/>
  <c r="H155" i="28" s="1"/>
  <c r="F155" i="28"/>
  <c r="J149" i="28"/>
  <c r="G149" i="28"/>
  <c r="H149" i="28" s="1"/>
  <c r="F149" i="28"/>
  <c r="J148" i="28"/>
  <c r="G148" i="28"/>
  <c r="H148" i="28" s="1"/>
  <c r="F148" i="28"/>
  <c r="J147" i="28"/>
  <c r="G147" i="28"/>
  <c r="H147" i="28" s="1"/>
  <c r="F147" i="28"/>
  <c r="J146" i="28"/>
  <c r="G146" i="28"/>
  <c r="H146" i="28" s="1"/>
  <c r="F146" i="28"/>
  <c r="J143" i="28"/>
  <c r="G143" i="28"/>
  <c r="H143" i="28" s="1"/>
  <c r="F143" i="28"/>
  <c r="J142" i="28"/>
  <c r="G142" i="28"/>
  <c r="H142" i="28" s="1"/>
  <c r="F142" i="28"/>
  <c r="J141" i="28"/>
  <c r="G141" i="28"/>
  <c r="H141" i="28" s="1"/>
  <c r="F141" i="28"/>
  <c r="J138" i="28"/>
  <c r="G138" i="28"/>
  <c r="H138" i="28" s="1"/>
  <c r="F138" i="28"/>
  <c r="J137" i="28"/>
  <c r="G137" i="28"/>
  <c r="H137" i="28" s="1"/>
  <c r="F137" i="28"/>
  <c r="J136" i="28"/>
  <c r="G136" i="28"/>
  <c r="H136" i="28" s="1"/>
  <c r="F136" i="28"/>
  <c r="J133" i="28"/>
  <c r="G133" i="28"/>
  <c r="H133" i="28" s="1"/>
  <c r="F133" i="28"/>
  <c r="J132" i="28"/>
  <c r="G132" i="28"/>
  <c r="H132" i="28" s="1"/>
  <c r="F132" i="28"/>
  <c r="J131" i="28"/>
  <c r="G131" i="28"/>
  <c r="H131" i="28" s="1"/>
  <c r="F131" i="28"/>
  <c r="J130" i="28"/>
  <c r="G130" i="28"/>
  <c r="H130" i="28" s="1"/>
  <c r="F130" i="28"/>
  <c r="J127" i="28"/>
  <c r="G127" i="28"/>
  <c r="H127" i="28" s="1"/>
  <c r="F127" i="28"/>
  <c r="J126" i="28"/>
  <c r="G126" i="28"/>
  <c r="H126" i="28" s="1"/>
  <c r="F126" i="28"/>
  <c r="J125" i="28"/>
  <c r="G125" i="28"/>
  <c r="H125" i="28" s="1"/>
  <c r="F125" i="28"/>
  <c r="J124" i="28"/>
  <c r="G124" i="28"/>
  <c r="H124" i="28" s="1"/>
  <c r="F124" i="28"/>
  <c r="J123" i="28"/>
  <c r="G123" i="28"/>
  <c r="H123" i="28" s="1"/>
  <c r="F123" i="28"/>
  <c r="J120" i="28"/>
  <c r="G120" i="28"/>
  <c r="H120" i="28" s="1"/>
  <c r="F120" i="28"/>
  <c r="J119" i="28"/>
  <c r="G119" i="28"/>
  <c r="H119" i="28" s="1"/>
  <c r="F119" i="28"/>
  <c r="J118" i="28"/>
  <c r="G118" i="28"/>
  <c r="H118" i="28" s="1"/>
  <c r="F118" i="28"/>
  <c r="J117" i="28"/>
  <c r="G117" i="28"/>
  <c r="H117" i="28" s="1"/>
  <c r="F117" i="28"/>
  <c r="J116" i="28"/>
  <c r="G116" i="28"/>
  <c r="H116" i="28" s="1"/>
  <c r="F116" i="28"/>
  <c r="M110" i="28"/>
  <c r="J110" i="28"/>
  <c r="H110" i="28"/>
  <c r="G110" i="28"/>
  <c r="F110" i="28"/>
  <c r="M109" i="28"/>
  <c r="J109" i="28"/>
  <c r="G109" i="28"/>
  <c r="H109" i="28" s="1"/>
  <c r="F109" i="28"/>
  <c r="M108" i="28"/>
  <c r="J108" i="28"/>
  <c r="G108" i="28"/>
  <c r="H108" i="28" s="1"/>
  <c r="F108" i="28"/>
  <c r="M107" i="28"/>
  <c r="J107" i="28"/>
  <c r="G107" i="28"/>
  <c r="H107" i="28" s="1"/>
  <c r="F107" i="28"/>
  <c r="M106" i="28"/>
  <c r="J106" i="28"/>
  <c r="G106" i="28"/>
  <c r="H106" i="28" s="1"/>
  <c r="F106" i="28"/>
  <c r="M105" i="28"/>
  <c r="J105" i="28"/>
  <c r="G105" i="28"/>
  <c r="H105" i="28" s="1"/>
  <c r="F105" i="28"/>
  <c r="M104" i="28"/>
  <c r="J104" i="28"/>
  <c r="G104" i="28"/>
  <c r="H104" i="28" s="1"/>
  <c r="F104" i="28"/>
  <c r="M103" i="28"/>
  <c r="J103" i="28"/>
  <c r="H103" i="28"/>
  <c r="G103" i="28"/>
  <c r="F103" i="28"/>
  <c r="M100" i="28"/>
  <c r="J100" i="28"/>
  <c r="G100" i="28"/>
  <c r="H100" i="28" s="1"/>
  <c r="F100" i="28"/>
  <c r="M99" i="28"/>
  <c r="J99" i="28"/>
  <c r="G99" i="28"/>
  <c r="H99" i="28" s="1"/>
  <c r="F99" i="28"/>
  <c r="M98" i="28"/>
  <c r="J98" i="28"/>
  <c r="G98" i="28"/>
  <c r="H98" i="28" s="1"/>
  <c r="F98" i="28"/>
  <c r="M97" i="28"/>
  <c r="J97" i="28"/>
  <c r="H97" i="28"/>
  <c r="G97" i="28"/>
  <c r="F97" i="28"/>
  <c r="M96" i="28"/>
  <c r="J96" i="28"/>
  <c r="G96" i="28"/>
  <c r="H96" i="28" s="1"/>
  <c r="F96" i="28"/>
  <c r="M95" i="28"/>
  <c r="J95" i="28"/>
  <c r="G95" i="28"/>
  <c r="H95" i="28" s="1"/>
  <c r="F95" i="28"/>
  <c r="M94" i="28"/>
  <c r="J94" i="28"/>
  <c r="G94" i="28"/>
  <c r="H94" i="28" s="1"/>
  <c r="F94" i="28"/>
  <c r="M93" i="28"/>
  <c r="J93" i="28"/>
  <c r="H93" i="28"/>
  <c r="G93" i="28"/>
  <c r="F93" i="28"/>
  <c r="M90" i="28"/>
  <c r="J90" i="28"/>
  <c r="G90" i="28"/>
  <c r="H90" i="28" s="1"/>
  <c r="F90" i="28"/>
  <c r="M89" i="28"/>
  <c r="J89" i="28"/>
  <c r="G89" i="28"/>
  <c r="H89" i="28" s="1"/>
  <c r="F89" i="28"/>
  <c r="M88" i="28"/>
  <c r="J88" i="28"/>
  <c r="G88" i="28"/>
  <c r="H88" i="28" s="1"/>
  <c r="F88" i="28"/>
  <c r="M87" i="28"/>
  <c r="J87" i="28"/>
  <c r="G87" i="28"/>
  <c r="H87" i="28" s="1"/>
  <c r="F87" i="28"/>
  <c r="M86" i="28"/>
  <c r="J86" i="28"/>
  <c r="G86" i="28"/>
  <c r="H86" i="28" s="1"/>
  <c r="F86" i="28"/>
  <c r="M85" i="28"/>
  <c r="J85" i="28"/>
  <c r="G85" i="28"/>
  <c r="H85" i="28" s="1"/>
  <c r="F85" i="28"/>
  <c r="M82" i="28"/>
  <c r="J82" i="28"/>
  <c r="G82" i="28"/>
  <c r="H82" i="28" s="1"/>
  <c r="F82" i="28"/>
  <c r="M81" i="28"/>
  <c r="J81" i="28"/>
  <c r="H81" i="28"/>
  <c r="G81" i="28"/>
  <c r="F81" i="28"/>
  <c r="M80" i="28"/>
  <c r="J80" i="28"/>
  <c r="G80" i="28"/>
  <c r="H80" i="28" s="1"/>
  <c r="F80" i="28"/>
  <c r="M79" i="28"/>
  <c r="J79" i="28"/>
  <c r="G79" i="28"/>
  <c r="H79" i="28" s="1"/>
  <c r="F79" i="28"/>
  <c r="M78" i="28"/>
  <c r="J78" i="28"/>
  <c r="G78" i="28"/>
  <c r="H78" i="28" s="1"/>
  <c r="F78" i="28"/>
  <c r="M77" i="28"/>
  <c r="J77" i="28"/>
  <c r="H77" i="28"/>
  <c r="G77" i="28"/>
  <c r="F77" i="28"/>
  <c r="M74" i="28"/>
  <c r="J74" i="28"/>
  <c r="G74" i="28"/>
  <c r="H74" i="28" s="1"/>
  <c r="F74" i="28"/>
  <c r="M73" i="28"/>
  <c r="J73" i="28"/>
  <c r="G73" i="28"/>
  <c r="H73" i="28" s="1"/>
  <c r="F73" i="28"/>
  <c r="M72" i="28"/>
  <c r="J72" i="28"/>
  <c r="G72" i="28"/>
  <c r="H72" i="28" s="1"/>
  <c r="F72" i="28"/>
  <c r="M71" i="28"/>
  <c r="J71" i="28"/>
  <c r="H71" i="28"/>
  <c r="G71" i="28"/>
  <c r="F71" i="28"/>
  <c r="M70" i="28"/>
  <c r="J70" i="28"/>
  <c r="G70" i="28"/>
  <c r="H70" i="28" s="1"/>
  <c r="F70" i="28"/>
  <c r="M69" i="28"/>
  <c r="J69" i="28"/>
  <c r="G69" i="28"/>
  <c r="H69" i="28" s="1"/>
  <c r="F69" i="28"/>
  <c r="M66" i="28"/>
  <c r="J66" i="28"/>
  <c r="G66" i="28"/>
  <c r="H66" i="28" s="1"/>
  <c r="F66" i="28"/>
  <c r="M65" i="28"/>
  <c r="J65" i="28"/>
  <c r="H65" i="28"/>
  <c r="G65" i="28"/>
  <c r="F65" i="28"/>
  <c r="M64" i="28"/>
  <c r="J64" i="28"/>
  <c r="G64" i="28"/>
  <c r="H64" i="28" s="1"/>
  <c r="F64" i="28"/>
  <c r="M63" i="28"/>
  <c r="J63" i="28"/>
  <c r="G63" i="28"/>
  <c r="H63" i="28" s="1"/>
  <c r="F63" i="28"/>
  <c r="M62" i="28"/>
  <c r="J62" i="28"/>
  <c r="G62" i="28"/>
  <c r="H62" i="28" s="1"/>
  <c r="F62" i="28"/>
  <c r="M61" i="28"/>
  <c r="J61" i="28"/>
  <c r="H61" i="28"/>
  <c r="G61" i="28"/>
  <c r="F61" i="28"/>
  <c r="M60" i="28"/>
  <c r="J60" i="28"/>
  <c r="G60" i="28"/>
  <c r="H60" i="28" s="1"/>
  <c r="F60" i="28"/>
  <c r="M57" i="28"/>
  <c r="J57" i="28"/>
  <c r="G57" i="28"/>
  <c r="H57" i="28" s="1"/>
  <c r="F57" i="28"/>
  <c r="M56" i="28"/>
  <c r="J56" i="28"/>
  <c r="G56" i="28"/>
  <c r="H56" i="28" s="1"/>
  <c r="F56" i="28"/>
  <c r="M55" i="28"/>
  <c r="J55" i="28"/>
  <c r="H55" i="28"/>
  <c r="G55" i="28"/>
  <c r="F55" i="28"/>
  <c r="M54" i="28"/>
  <c r="J54" i="28"/>
  <c r="G54" i="28"/>
  <c r="H54" i="28" s="1"/>
  <c r="F54" i="28"/>
  <c r="M53" i="28"/>
  <c r="J53" i="28"/>
  <c r="G53" i="28"/>
  <c r="H53" i="28" s="1"/>
  <c r="F53" i="28"/>
  <c r="M52" i="28"/>
  <c r="J52" i="28"/>
  <c r="G52" i="28"/>
  <c r="H52" i="28" s="1"/>
  <c r="F52" i="28"/>
  <c r="M51" i="28"/>
  <c r="J51" i="28"/>
  <c r="H51" i="28"/>
  <c r="G51" i="28"/>
  <c r="F51" i="28"/>
  <c r="M48" i="28"/>
  <c r="J48" i="28"/>
  <c r="G48" i="28"/>
  <c r="H48" i="28" s="1"/>
  <c r="F48" i="28"/>
  <c r="M47" i="28"/>
  <c r="J47" i="28"/>
  <c r="G47" i="28"/>
  <c r="H47" i="28" s="1"/>
  <c r="F47" i="28"/>
  <c r="M46" i="28"/>
  <c r="J46" i="28"/>
  <c r="G46" i="28"/>
  <c r="H46" i="28" s="1"/>
  <c r="F46" i="28"/>
  <c r="M45" i="28"/>
  <c r="J45" i="28"/>
  <c r="H45" i="28"/>
  <c r="G45" i="28"/>
  <c r="F45" i="28"/>
  <c r="M44" i="28"/>
  <c r="J44" i="28"/>
  <c r="G44" i="28"/>
  <c r="H44" i="28" s="1"/>
  <c r="F44" i="28"/>
  <c r="M43" i="28"/>
  <c r="J43" i="28"/>
  <c r="G43" i="28"/>
  <c r="H43" i="28" s="1"/>
  <c r="F43" i="28"/>
  <c r="M42" i="28"/>
  <c r="J42" i="28"/>
  <c r="G42" i="28"/>
  <c r="H42" i="28" s="1"/>
  <c r="F42" i="28"/>
  <c r="M39" i="28"/>
  <c r="J39" i="28"/>
  <c r="H39" i="28"/>
  <c r="G39" i="28"/>
  <c r="F39" i="28"/>
  <c r="M38" i="28"/>
  <c r="J38" i="28"/>
  <c r="G38" i="28"/>
  <c r="H38" i="28" s="1"/>
  <c r="F38" i="28"/>
  <c r="M37" i="28"/>
  <c r="J37" i="28"/>
  <c r="G37" i="28"/>
  <c r="H37" i="28" s="1"/>
  <c r="F37" i="28"/>
  <c r="M36" i="28"/>
  <c r="J36" i="28"/>
  <c r="G36" i="28"/>
  <c r="H36" i="28" s="1"/>
  <c r="F36" i="28"/>
  <c r="M35" i="28"/>
  <c r="J35" i="28"/>
  <c r="H35" i="28"/>
  <c r="G35" i="28"/>
  <c r="F35" i="28"/>
  <c r="M32" i="28"/>
  <c r="J32" i="28"/>
  <c r="G32" i="28"/>
  <c r="H32" i="28" s="1"/>
  <c r="F32" i="28"/>
  <c r="M31" i="28"/>
  <c r="J31" i="28"/>
  <c r="G31" i="28"/>
  <c r="H31" i="28" s="1"/>
  <c r="F31" i="28"/>
  <c r="M30" i="28"/>
  <c r="J30" i="28"/>
  <c r="G30" i="28"/>
  <c r="H30" i="28" s="1"/>
  <c r="F30" i="28"/>
  <c r="M29" i="28"/>
  <c r="J29" i="28"/>
  <c r="H29" i="28"/>
  <c r="G29" i="28"/>
  <c r="F29" i="28"/>
  <c r="M28" i="28"/>
  <c r="J28" i="28"/>
  <c r="G28" i="28"/>
  <c r="H28" i="28" s="1"/>
  <c r="F28" i="28"/>
  <c r="M27" i="28"/>
  <c r="J27" i="28"/>
  <c r="G27" i="28"/>
  <c r="H27" i="28" s="1"/>
  <c r="F27" i="28"/>
  <c r="M26" i="28"/>
  <c r="J26" i="28"/>
  <c r="G26" i="28"/>
  <c r="H26" i="28" s="1"/>
  <c r="F26" i="28"/>
  <c r="M23" i="28"/>
  <c r="J23" i="28"/>
  <c r="H23" i="28"/>
  <c r="G23" i="28"/>
  <c r="F23" i="28"/>
  <c r="M22" i="28"/>
  <c r="J22" i="28"/>
  <c r="G22" i="28"/>
  <c r="H22" i="28" s="1"/>
  <c r="F22" i="28"/>
  <c r="M21" i="28"/>
  <c r="J21" i="28"/>
  <c r="G21" i="28"/>
  <c r="H21" i="28" s="1"/>
  <c r="F21" i="28"/>
  <c r="M20" i="28"/>
  <c r="J20" i="28"/>
  <c r="G20" i="28"/>
  <c r="H20" i="28" s="1"/>
  <c r="F20" i="28"/>
  <c r="M19" i="28"/>
  <c r="J19" i="28"/>
  <c r="H19" i="28"/>
  <c r="G19" i="28"/>
  <c r="F19" i="28"/>
  <c r="M18" i="28"/>
  <c r="J18" i="28"/>
  <c r="G18" i="28"/>
  <c r="H18" i="28" s="1"/>
  <c r="F18" i="28"/>
  <c r="M17" i="28"/>
  <c r="J17" i="28"/>
  <c r="G17" i="28"/>
  <c r="H17" i="28" s="1"/>
  <c r="F17" i="28"/>
  <c r="I226" i="28" l="1"/>
  <c r="I229" i="28" s="1"/>
  <c r="K57" i="26"/>
  <c r="G226" i="28"/>
  <c r="G231" i="28" s="1"/>
  <c r="F80" i="26"/>
  <c r="K69" i="26"/>
  <c r="H69" i="26"/>
  <c r="K20" i="26"/>
  <c r="H20" i="26"/>
  <c r="E226" i="28"/>
  <c r="E231" i="28" s="1"/>
  <c r="E229" i="28" l="1"/>
  <c r="E233" i="28" s="1"/>
  <c r="I231" i="28"/>
  <c r="I233" i="28" s="1"/>
  <c r="G229" i="28"/>
  <c r="G233" i="28" s="1"/>
  <c r="E367" i="26" l="1"/>
  <c r="G367" i="26"/>
  <c r="G370" i="26" l="1"/>
  <c r="G372" i="26"/>
  <c r="E372" i="26"/>
  <c r="E370" i="26"/>
  <c r="E374" i="26" l="1"/>
  <c r="G374" i="26"/>
</calcChain>
</file>

<file path=xl/sharedStrings.xml><?xml version="1.0" encoding="utf-8"?>
<sst xmlns="http://schemas.openxmlformats.org/spreadsheetml/2006/main" count="2084" uniqueCount="340">
  <si>
    <t>Estimator :- Thileepan Tharmalingam</t>
  </si>
  <si>
    <t>Description</t>
  </si>
  <si>
    <t>Unit</t>
  </si>
  <si>
    <t>Qunatity</t>
  </si>
  <si>
    <t>Unit Rate</t>
  </si>
  <si>
    <t>Amount</t>
  </si>
  <si>
    <t>Total</t>
  </si>
  <si>
    <t>Insurance</t>
  </si>
  <si>
    <t>Overhead and Profit</t>
  </si>
  <si>
    <t>Total Amount</t>
  </si>
  <si>
    <t>Material Rate</t>
  </si>
  <si>
    <t>Material Amount</t>
  </si>
  <si>
    <t>Labor Rate</t>
  </si>
  <si>
    <t>Labor Amount</t>
  </si>
  <si>
    <t>Rated Partitions</t>
  </si>
  <si>
    <t>WRA4, Load Bearing/R: 1 HOUR</t>
  </si>
  <si>
    <t xml:space="preserve">5/8'' Type 'C' Gypsum Wallbored </t>
  </si>
  <si>
    <t xml:space="preserve">1/2'' Resilient Channel </t>
  </si>
  <si>
    <t>2x4 Wood Studs @ 16'' O.C</t>
  </si>
  <si>
    <t xml:space="preserve">3'' Glass Fiber Batt Insulation </t>
  </si>
  <si>
    <t>Fire stop</t>
  </si>
  <si>
    <t>5/8'' Type 'C' Gypsum Wallbored</t>
  </si>
  <si>
    <t>Mudding &amp; Tapping</t>
  </si>
  <si>
    <t>WRA6, Load Bearing/R: 1 HOUR</t>
  </si>
  <si>
    <t>2x6 Wood Studs @ 16'' O.C</t>
  </si>
  <si>
    <t>WRA10, Load Bearing/R: 1 HOUR</t>
  </si>
  <si>
    <t>2x10 Wood Studs @ 16'' O.C</t>
  </si>
  <si>
    <t>WRB4, Load Bearing/R: 1 HOUR</t>
  </si>
  <si>
    <t>5/8'' Type 'X' Or 'C' Gysum Wallbored</t>
  </si>
  <si>
    <t>1/2'' Resilient Cannel</t>
  </si>
  <si>
    <t>WRB6, Load Bearing/R: 1 HOUR</t>
  </si>
  <si>
    <t>WRC6, Load Bearing/R: 1 HOUR</t>
  </si>
  <si>
    <t>WRD4, Load Bearing/R: 2 HOUR</t>
  </si>
  <si>
    <t>2 Layers 5/8'' Type 'C' Gyspsum Wallbored</t>
  </si>
  <si>
    <t>WRD6, Load Bearing/R: 2 HOUR</t>
  </si>
  <si>
    <t xml:space="preserve">WRE6, Load Bearing/R: 1 HOUR </t>
  </si>
  <si>
    <t>2 Layers 5/8'' Type 'X' Or 'C' Gysum Wallbored</t>
  </si>
  <si>
    <t xml:space="preserve">WRF4, Load Bearing/R: 1 HOUR </t>
  </si>
  <si>
    <t>5/8'' Type 'C' Gysum Wallbored</t>
  </si>
  <si>
    <t>3'' Glass Fiber Batt Insulation</t>
  </si>
  <si>
    <t xml:space="preserve">1/2" Plywood Sheathing </t>
  </si>
  <si>
    <t>5/8" Type 'C' Gypsum Wallbored</t>
  </si>
  <si>
    <t xml:space="preserve">WRF6, Load Bearing/R: 1 HOUR </t>
  </si>
  <si>
    <t>NON-Rated Partitions</t>
  </si>
  <si>
    <t>WA4 Non Load Bearing /R: 0 HOUR</t>
  </si>
  <si>
    <t xml:space="preserve">1/2" Gypsum Wallbored </t>
  </si>
  <si>
    <t>WB4 Non Load Bearing /R: 0 HOUR</t>
  </si>
  <si>
    <t xml:space="preserve">5/8" Gypsum Wallbored </t>
  </si>
  <si>
    <t>WB6 Non Load Bearing /R: 0 HOUR</t>
  </si>
  <si>
    <t>WC4 Non Load Bearing /R: 0 HOUR</t>
  </si>
  <si>
    <t>WC2 Non Load Bearing /R: 0 HOUR</t>
  </si>
  <si>
    <t>2x2 Wood Studs @ 16'' O.C</t>
  </si>
  <si>
    <t>WD4 Non Load Bearing /R: 0 HOUR</t>
  </si>
  <si>
    <t>Exterior Walls</t>
  </si>
  <si>
    <t>EA6- LB/R : 1 HOUR</t>
  </si>
  <si>
    <t>Fiber Cement Siding</t>
  </si>
  <si>
    <t xml:space="preserve">7/16" Thick OSB Exterior Sheating </t>
  </si>
  <si>
    <t>1" Thick Continuous Rigid Insulation</t>
  </si>
  <si>
    <t xml:space="preserve">MIN. 3 1/2" Mineral Wool Batts Placed to Fil Cavity, R-19 MIN. </t>
  </si>
  <si>
    <t>EB6- LB/R: 1 HOUR</t>
  </si>
  <si>
    <t xml:space="preserve">Fiber Cement Siding </t>
  </si>
  <si>
    <t xml:space="preserve">EE6- LB/R: 1 HOUR </t>
  </si>
  <si>
    <t xml:space="preserve">Fiber Cement Siding - See Exterior Elevations for Type Zip System R-Sheating   </t>
  </si>
  <si>
    <t xml:space="preserve">1 Layer of 5/8" Type 'X' Gypsum Wallbored </t>
  </si>
  <si>
    <t>Ceiling</t>
  </si>
  <si>
    <t>Gypsum Board Ceiling</t>
  </si>
  <si>
    <t>Sq.ft</t>
  </si>
  <si>
    <t>L.ft</t>
  </si>
  <si>
    <t>Project :- All American Assisted Living at Coram</t>
  </si>
  <si>
    <t>Location :- Coram, Town of Brookhaven, NY</t>
  </si>
  <si>
    <t>Estimate Date :-  16th December 2018</t>
  </si>
  <si>
    <t>Drywall, Framing and Millwork Estimate</t>
  </si>
  <si>
    <t>Millwork</t>
  </si>
  <si>
    <t>2'-10'' Height Base Cabinet</t>
  </si>
  <si>
    <t>2'-0'' Width Vanity Top</t>
  </si>
  <si>
    <t>2'-10'' Height Drawer</t>
  </si>
  <si>
    <t>2'-7'' Height Drawer</t>
  </si>
  <si>
    <t>3'-0'' Height Upper Cabinet</t>
  </si>
  <si>
    <t>2'-7'' Height Upper Cabinets</t>
  </si>
  <si>
    <t>1'-10'' Height Upper Cabinet</t>
  </si>
  <si>
    <t>2'-0'' Height Drawer</t>
  </si>
  <si>
    <t>2'-0'' Height Base Cabinet</t>
  </si>
  <si>
    <t>1'-6'' Height Base Cabinet</t>
  </si>
  <si>
    <t>2'-0'' Width Laminated Counter Top</t>
  </si>
  <si>
    <t>1'-3'' Height Upper Cabinet</t>
  </si>
  <si>
    <t>2'-6'' Height Upper Cabinet</t>
  </si>
  <si>
    <t>2'-0'' Width Counter Top</t>
  </si>
  <si>
    <t>3'-0'' Height Base Cabinet</t>
  </si>
  <si>
    <t>3'-0'' Height Drawer</t>
  </si>
  <si>
    <t>Linen Closet</t>
  </si>
  <si>
    <t>Closet Shelves</t>
  </si>
  <si>
    <t>Building M</t>
  </si>
  <si>
    <t>Structural</t>
  </si>
  <si>
    <t>Footing</t>
  </si>
  <si>
    <t>F001( 4'-9" x 1'-4" x 0'-8")</t>
  </si>
  <si>
    <t>Excavation</t>
  </si>
  <si>
    <t>Concrete</t>
  </si>
  <si>
    <t>Rebar</t>
  </si>
  <si>
    <t>Lbs</t>
  </si>
  <si>
    <t>Formwork</t>
  </si>
  <si>
    <t>F003( 19'-1 1/16" x 1'-4" x 0'-8")</t>
  </si>
  <si>
    <t>F004( 3'-0" x 3'-0" x l'-3")</t>
  </si>
  <si>
    <t>F005( 3'-0" x 3'-0" x l'-3")</t>
  </si>
  <si>
    <t>F009( 2'-9" x l'-6" x l'-3")</t>
  </si>
  <si>
    <t>F011( 2'-6" x 2'-6" x 1'-0")</t>
  </si>
  <si>
    <t>12" Poured Concrete Wall Below Grade W/4' Stem Wall Above grade Over 16"x8"</t>
  </si>
  <si>
    <t>12" Poured Concrete Wall Below Grade W/4' Stem Wall Above grade Over 24"x8" Continuous Footing</t>
  </si>
  <si>
    <t>12" Poured Concrete Wall Below Grade W/4' Stem Wall Above grade Over 22"x8" Continuous Footing</t>
  </si>
  <si>
    <t>20"x8" Thickened Slab</t>
  </si>
  <si>
    <t>6" Poured Concrete Wall Over 12" Continuous Concrete  Footing</t>
  </si>
  <si>
    <t>6'-3"x4'-1 1/2" Concrete Stoop</t>
  </si>
  <si>
    <t>Slab</t>
  </si>
  <si>
    <t>4'' Poured Concrete</t>
  </si>
  <si>
    <t>Rebar (Welded Wire Mesh)</t>
  </si>
  <si>
    <t>1st Floor Framing</t>
  </si>
  <si>
    <t>IAD- PRI 60 - 14,    Length - 10'-1 1/8''</t>
  </si>
  <si>
    <t>Nos</t>
  </si>
  <si>
    <t>IBB- PRI 60 - 14,    Length - 1'-11 1/8''</t>
  </si>
  <si>
    <t>IAE- PRI 60 - 14,    Length - 19'-5 3/4''</t>
  </si>
  <si>
    <t>IAF-2- PRI 60 - 14 DBL , A-3599,    Length - 19'-5 3/4''</t>
  </si>
  <si>
    <t>IAG-2- PRI 60 - 14 DBL , A-3599,    Length - 12'-5 7/8''</t>
  </si>
  <si>
    <t>IAH- PRI 60 - 14,    Length - 15'-10 7/8''</t>
  </si>
  <si>
    <t>IAK- PRI 60 - 14,    Length - 3'-5 1/8''</t>
  </si>
  <si>
    <t>IAL- PRI 80 - 14,    Length - 19'-5 3/4''</t>
  </si>
  <si>
    <t>IAQ- PRI 80 - 14,    Length - 19'-5 3/4''</t>
  </si>
  <si>
    <t>IAS- PRI 60 - 14,    Length - 1-10 5/8''</t>
  </si>
  <si>
    <t>IAT- PRI 60 - 14,    Length - 5'-0 5/8''</t>
  </si>
  <si>
    <t>IAV- PRI 60 - 14,    Length - 12'-4''</t>
  </si>
  <si>
    <t>IAW- PRI 60 - 14,    Length - 15'-10 7/8''</t>
  </si>
  <si>
    <t>L101- LVL 1.75 - 11-14,    Length - 9'-8 15/16''</t>
  </si>
  <si>
    <t>L102- LVL 1.75 - 11-14,    Length - 4'-6 1/2''</t>
  </si>
  <si>
    <t>L103- LVL 1.75 -14,    Length - 3'-1''</t>
  </si>
  <si>
    <t>L104- LVL 1.75 -14,    Length - 5'-0 3/8''</t>
  </si>
  <si>
    <t>L105 - 2- LVL 1.75 -14,    Length - 5'-0 3/8''</t>
  </si>
  <si>
    <t>L106- LVL 1.75 -03-08,    Length - 4'-8 1/2''</t>
  </si>
  <si>
    <t>L107- LVL 1.75 -03-08,    Length - 4'-8 1/2''</t>
  </si>
  <si>
    <t>WP II</t>
  </si>
  <si>
    <t>2x4 Squash Blocking</t>
  </si>
  <si>
    <t>1'-4'' x 14 Rim Board</t>
  </si>
  <si>
    <t>3/4'' x 3'-9'' CDX Plywood</t>
  </si>
  <si>
    <t>7/16'' OSB Sheathing</t>
  </si>
  <si>
    <t>2nd Floor Framing</t>
  </si>
  <si>
    <t>2AG- PRI 60 - 14,    Length - 19'-5 3/4''</t>
  </si>
  <si>
    <t>2AB- PRI 60 - 14,    Length - 19'-5 3/4''</t>
  </si>
  <si>
    <t>2AL -2- PRI 60 - 14 DBL , A-3599,    Length - 19'-5 3/4''</t>
  </si>
  <si>
    <t>2AC -2- PRI 60 - 14 DBL , A-3599,    Length - 11-7 7/8''</t>
  </si>
  <si>
    <t>2AM- PRI 60 - 14,    Length - 16-0 5/8''</t>
  </si>
  <si>
    <t>2AD- PRI 80 - 14,    Length - 14'-9 7/8''</t>
  </si>
  <si>
    <t>2AN-2- PRI 60 - 14 DBL , A-3599,    Length - 16'-0 5/8''</t>
  </si>
  <si>
    <t>2AE- PRI 60 - 14,    Length - 16'-0 5/8''</t>
  </si>
  <si>
    <t>2AJ- PRI 60 - 14,    Length - 19'-5 3/4''</t>
  </si>
  <si>
    <t>2AR- PRI 60 - 14,    Length - 19'-5 3/4''</t>
  </si>
  <si>
    <t>2AA- PRI 60 - 14,    Length - 3'-1 5/8''</t>
  </si>
  <si>
    <t>2AP- PRI 60 - 14,    Length - 8'-10''</t>
  </si>
  <si>
    <t>L201- LVL 1.75-14,    Length - 3'-1''</t>
  </si>
  <si>
    <t>L202- LVL 1.75-14,    Length - 3'-3 3/8''</t>
  </si>
  <si>
    <t>L203- LVL 1.75-14,    Length - 6'-6 5/8''</t>
  </si>
  <si>
    <t>2x4 Blocking</t>
  </si>
  <si>
    <t>Roof Framing &amp; Covering</t>
  </si>
  <si>
    <t>AA - 15771 Mono Type Roof Trusses,   Length - 16'-2 7/8''</t>
  </si>
  <si>
    <t>AB - 15772 Mono Type Roof Trusses,   Length - 19'-2 5/8''</t>
  </si>
  <si>
    <t>L301-3 - LVL 1.75-18,    Length - 19'-8''</t>
  </si>
  <si>
    <t>Fieled Build Parapet Walls</t>
  </si>
  <si>
    <t>Awning (25 Sq.ft)</t>
  </si>
  <si>
    <t>Sum</t>
  </si>
  <si>
    <t>Roof Sheathing</t>
  </si>
  <si>
    <t>Rigid Insulation</t>
  </si>
  <si>
    <t>Vapor barrier</t>
  </si>
  <si>
    <t>Roofing Membrane</t>
  </si>
  <si>
    <t>Lower Level Jack Schedule</t>
  </si>
  <si>
    <t>Jack - (2) 2x4 SPF Stud Grade</t>
  </si>
  <si>
    <t>Jack - (3) 2x4 SPF Stud Grade</t>
  </si>
  <si>
    <t>Jack - (5) 2x4 SP#1</t>
  </si>
  <si>
    <t>Jack - (4) 2x4 SPF Stud Grade</t>
  </si>
  <si>
    <t>Jack - (5) 2x4 SPF Stud Grade</t>
  </si>
  <si>
    <t>First Floor Jack Schedule</t>
  </si>
  <si>
    <t>Jack - (2) 2X4 SPF Stud Grade</t>
  </si>
  <si>
    <t>Jack - (5) 2X4 5P#I</t>
  </si>
  <si>
    <t>Jack - (5; 2X4 SP#I</t>
  </si>
  <si>
    <t>Jack - (3) 2X4 SPF Stud Grade</t>
  </si>
  <si>
    <t>Jack - (4) 2X4 SPF Stud Grade</t>
  </si>
  <si>
    <t>Jack - (4) 2X4 5PF Stud Grade</t>
  </si>
  <si>
    <t>Second Floor Jack Schedule</t>
  </si>
  <si>
    <t>JACK - (3) 2X4 SPF STUD GRADE</t>
  </si>
  <si>
    <t>JACK - (5) 2X4 SP#I</t>
  </si>
  <si>
    <t>Allow for Wood stair with Guard Rail with 3 Flyings and 2 intermediet landings from Lower Level to second floor</t>
  </si>
  <si>
    <t>(2) 1 3/4 x 9 1/4 LVL HDR</t>
  </si>
  <si>
    <t>(2) 2x12 SP#1 HDR</t>
  </si>
  <si>
    <t>7'-1'' HDR</t>
  </si>
  <si>
    <t>4x4 P.T Post</t>
  </si>
  <si>
    <t>9''X3''X3/8'' Bent Plate</t>
  </si>
  <si>
    <t>Architecture</t>
  </si>
  <si>
    <t>Exterior Finish</t>
  </si>
  <si>
    <t>Brick Veneer</t>
  </si>
  <si>
    <t>Precast Sill</t>
  </si>
  <si>
    <t>Precast Header</t>
  </si>
  <si>
    <t>5/4 x 8 Ripped Trim</t>
  </si>
  <si>
    <t>Guard rail @ Balcony</t>
  </si>
  <si>
    <t>Brick Water Table with Pre-cast Row Lock</t>
  </si>
  <si>
    <t>Siding Veneer</t>
  </si>
  <si>
    <t>1x4 Trim</t>
  </si>
  <si>
    <t>1x6 Trim</t>
  </si>
  <si>
    <t>1x12 Trim</t>
  </si>
  <si>
    <t>Architectural Cornice</t>
  </si>
  <si>
    <t>Interior Finish</t>
  </si>
  <si>
    <t>Floor Finishes</t>
  </si>
  <si>
    <t>Concrete Finish</t>
  </si>
  <si>
    <t>Floor Carpet</t>
  </si>
  <si>
    <t>Floor Tile</t>
  </si>
  <si>
    <t>Hardwood Flooring</t>
  </si>
  <si>
    <t>Wall Finishes</t>
  </si>
  <si>
    <t>Wall Tile</t>
  </si>
  <si>
    <t>Paint - Bathroom</t>
  </si>
  <si>
    <t>Crown Moulding</t>
  </si>
  <si>
    <t>Equipment</t>
  </si>
  <si>
    <t>Kitchen Range</t>
  </si>
  <si>
    <t>Refrigirator</t>
  </si>
  <si>
    <t>29'' x 40'' Mirror</t>
  </si>
  <si>
    <t>24'' x 30'' Mirror</t>
  </si>
  <si>
    <t>Water Heater</t>
  </si>
  <si>
    <t>Ceiling Finishes</t>
  </si>
  <si>
    <t xml:space="preserve">1/2'' Gypsum Board Ceiling </t>
  </si>
  <si>
    <t>Batt Insulation above Ceiling</t>
  </si>
  <si>
    <t>3'-6'' x 8'-11'' Island Counter Top</t>
  </si>
  <si>
    <t>2'-0'' Counter Top with Base Cabinet</t>
  </si>
  <si>
    <t>2'-0'' Vanitytop with Base Cabinet</t>
  </si>
  <si>
    <t>3'-6'' Upper cabinet</t>
  </si>
  <si>
    <t>3'-0'' Upper cabinet</t>
  </si>
  <si>
    <t>2'-0'' Upper cabinet</t>
  </si>
  <si>
    <t>6'-10'' Pantry Cupboard</t>
  </si>
  <si>
    <t>3'-0'' Base Cabinet</t>
  </si>
  <si>
    <t>Miscellaneous</t>
  </si>
  <si>
    <t>Fire Rated 2'-0'' x 3'-0'' Access Panel</t>
  </si>
  <si>
    <t>22'' x 30''  Attic Access</t>
  </si>
  <si>
    <t>Partion Wall</t>
  </si>
  <si>
    <t>Perimeter Wall (2x4)</t>
  </si>
  <si>
    <t>1/2'' Gypsum Wall board</t>
  </si>
  <si>
    <t>2''x4'' Wood Studs @ 16'' O.C</t>
  </si>
  <si>
    <t>Batt Insulation</t>
  </si>
  <si>
    <t>Mudding &amp;Tapping</t>
  </si>
  <si>
    <t>Perimeter Wall (2x6)</t>
  </si>
  <si>
    <t>2''x6'' Wood Studs @ 16'' O.C</t>
  </si>
  <si>
    <t>Closet Wall</t>
  </si>
  <si>
    <t>Furring Wall</t>
  </si>
  <si>
    <t>7/8'' Hat Channels</t>
  </si>
  <si>
    <t>2x4 SPF Studs @ 16 O.C</t>
  </si>
  <si>
    <t>2x6 SPF Studs @ 16 O.C</t>
  </si>
  <si>
    <t>Doors</t>
  </si>
  <si>
    <t>Single Door</t>
  </si>
  <si>
    <t>Double Door Closet</t>
  </si>
  <si>
    <t>16'-0'' x 7'-0'' Garage Door</t>
  </si>
  <si>
    <t>Windows</t>
  </si>
  <si>
    <t>Electrical</t>
  </si>
  <si>
    <t>Controllers</t>
  </si>
  <si>
    <t>Single Pole Switch</t>
  </si>
  <si>
    <t>Three Way Switch</t>
  </si>
  <si>
    <t>Smoke Detector</t>
  </si>
  <si>
    <t>Four Way Switch</t>
  </si>
  <si>
    <t>Carbon Monoxide Detector</t>
  </si>
  <si>
    <t>Lighting</t>
  </si>
  <si>
    <t>Light Fixture Wall Mounted</t>
  </si>
  <si>
    <t>Light Fixture Ceiling Mounted</t>
  </si>
  <si>
    <t>Keyless Lampholder</t>
  </si>
  <si>
    <t>Light Fixture -Pendant</t>
  </si>
  <si>
    <t>Allow for wirigng and Conduit</t>
  </si>
  <si>
    <t>Power</t>
  </si>
  <si>
    <t>Duplex Receptacle WP/GF1</t>
  </si>
  <si>
    <t>Duplex Receptacle GF1</t>
  </si>
  <si>
    <t>Duplex Receptacle</t>
  </si>
  <si>
    <t>Television Receptacle</t>
  </si>
  <si>
    <t>Telephone Receptacle</t>
  </si>
  <si>
    <t>Receptacle 220 V</t>
  </si>
  <si>
    <t>Duplex Receptacle MicroWave</t>
  </si>
  <si>
    <t>Door Chime</t>
  </si>
  <si>
    <t>Duplex Receptacle - Bottom Half Switch</t>
  </si>
  <si>
    <t>Exhaust Fan Motor With Light</t>
  </si>
  <si>
    <t xml:space="preserve">Allow for main wiring </t>
  </si>
  <si>
    <t>Allow for Control Panel Board</t>
  </si>
  <si>
    <t>Allow for connection to main</t>
  </si>
  <si>
    <t>Mechanical</t>
  </si>
  <si>
    <t>HVAC Duct</t>
  </si>
  <si>
    <t>Return Air Duct</t>
  </si>
  <si>
    <t>Insualtion for Return Air Duct</t>
  </si>
  <si>
    <t>Supply Air Duct</t>
  </si>
  <si>
    <t>Insualtion for Supply Air Duct</t>
  </si>
  <si>
    <t>Exhaust Duct</t>
  </si>
  <si>
    <t>7'' dia Duct (for Kitchen Vent Hood)</t>
  </si>
  <si>
    <t>Dryer Vent Thru Roof</t>
  </si>
  <si>
    <t>Exhaust Fan</t>
  </si>
  <si>
    <t>Whole house vent fan with Energy Star 3.0</t>
  </si>
  <si>
    <t>HVAC Accessories</t>
  </si>
  <si>
    <t>10x6 Ceiling Register</t>
  </si>
  <si>
    <t>8x6 Ceiling Register</t>
  </si>
  <si>
    <t>Living Room Supply Bay WIndow</t>
  </si>
  <si>
    <t>HVAC Trunk Line</t>
  </si>
  <si>
    <t>Return Air Grill</t>
  </si>
  <si>
    <t>14 x 14 Return Air Grill</t>
  </si>
  <si>
    <t>20 x 20 Return Air Grill</t>
  </si>
  <si>
    <t>12 x 12 Return Air Grill</t>
  </si>
  <si>
    <t>8 x 6 Return Air Grill</t>
  </si>
  <si>
    <t>HVAC System</t>
  </si>
  <si>
    <t>High Efficiency Furnce</t>
  </si>
  <si>
    <t>Allow for HVAC Miscellaneous Accessories</t>
  </si>
  <si>
    <t>Plumbing</t>
  </si>
  <si>
    <t>Allow for Cold water Piping</t>
  </si>
  <si>
    <t>Allow for hot water Piping</t>
  </si>
  <si>
    <t>Allow for Sanitory Sewer Piping</t>
  </si>
  <si>
    <t>Allow for Conncetion to main</t>
  </si>
  <si>
    <t>Plumbing Fixture</t>
  </si>
  <si>
    <t>Double Kitchen Sink</t>
  </si>
  <si>
    <t>Dish washer</t>
  </si>
  <si>
    <t>Lavatory</t>
  </si>
  <si>
    <t>Water Closet</t>
  </si>
  <si>
    <t>Bathtub</t>
  </si>
  <si>
    <t>Shower Encloser with Glass Door</t>
  </si>
  <si>
    <t>Wahser and Dryer</t>
  </si>
  <si>
    <t>Cu.ft</t>
  </si>
  <si>
    <t>6'-0'' x 6'-2'' Sized Glazed Window</t>
  </si>
  <si>
    <t>6'-4'' x 5'-0'' Sized Glazed Window</t>
  </si>
  <si>
    <t>6'-0'' x 3'-0'' Sized Glazed Window</t>
  </si>
  <si>
    <t>6'-3'' x 5'-0'' Sized Glazed Window</t>
  </si>
  <si>
    <t>6'-10'' x 5'-11'' Sized Glazed Window</t>
  </si>
  <si>
    <t>6'-0'' x 6'-2''  Sized Glazed Window</t>
  </si>
  <si>
    <t>6'-0'' x 3'-0''  Sized Glazed Window</t>
  </si>
  <si>
    <t>6'-3'' x 5'-0''  Sized Glazed Window</t>
  </si>
  <si>
    <t>6'-10'' x 5'-11''  Sized Glazed Window</t>
  </si>
  <si>
    <t>3'-0'' x 5'-0''  Sized Glazed Window</t>
  </si>
  <si>
    <t>5'-0'' x 2'-6''  Sized Glazed Window</t>
  </si>
  <si>
    <t>6'-0'' x 2'-6''  Sized Glazed Window</t>
  </si>
  <si>
    <t>4'-0'' x 2'-6''  Sized Glazed Window</t>
  </si>
  <si>
    <t>6'-4'' x 5'-0''  Sized Glazed Window</t>
  </si>
  <si>
    <t>5'-3'' x 2'-6''  Sized Glazed Window</t>
  </si>
  <si>
    <t>3'-0'' x 2'-9''  Sized Glazed Window</t>
  </si>
  <si>
    <t>Labor Hours</t>
  </si>
  <si>
    <t>Project :- Mozart Urban E</t>
  </si>
  <si>
    <t>Estimate Date :-  18th December 2018</t>
  </si>
  <si>
    <t>Location :- Frederick, MD</t>
  </si>
  <si>
    <t>Full GC Estimate - Building - N</t>
  </si>
  <si>
    <t>Full GC Estimate - Building - P</t>
  </si>
  <si>
    <t>Full GC Estimate - Building - Mozart Urban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</si>
</sst>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color theme="1" tint="4.9989318521683403E-2"/>
      <name val="Times New Roman"/>
      <family val="1"/>
    </font>
    <font>
      <b/>
      <i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43" fontId="6" fillId="0" borderId="4" xfId="1" applyFont="1" applyFill="1" applyBorder="1" applyAlignment="1">
      <alignment horizontal="center" vertical="center"/>
    </xf>
    <xf numFmtId="43" fontId="6" fillId="0" borderId="5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43" fontId="6" fillId="0" borderId="4" xfId="1" applyFont="1" applyBorder="1"/>
    <xf numFmtId="0" fontId="8" fillId="0" borderId="4" xfId="0" applyFont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43" fontId="10" fillId="0" borderId="0" xfId="1" applyFont="1" applyFill="1" applyAlignment="1">
      <alignment horizontal="center" vertical="center" wrapText="1"/>
    </xf>
    <xf numFmtId="43" fontId="10" fillId="0" borderId="0" xfId="1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3" fontId="6" fillId="0" borderId="0" xfId="1" applyFont="1" applyFill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43" fontId="14" fillId="0" borderId="7" xfId="1" applyFont="1" applyFill="1" applyBorder="1" applyAlignment="1">
      <alignment horizontal="center" vertical="center" wrapText="1"/>
    </xf>
    <xf numFmtId="43" fontId="12" fillId="0" borderId="6" xfId="1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15" fillId="0" borderId="0" xfId="1" applyNumberFormat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164" fontId="15" fillId="0" borderId="12" xfId="1" applyNumberFormat="1" applyFont="1" applyFill="1" applyBorder="1" applyAlignment="1">
      <alignment horizontal="center" vertical="center" wrapText="1"/>
    </xf>
    <xf numFmtId="43" fontId="16" fillId="0" borderId="12" xfId="1" applyFont="1" applyFill="1" applyBorder="1" applyAlignment="1">
      <alignment horizontal="center" vertical="center" wrapText="1"/>
    </xf>
    <xf numFmtId="43" fontId="15" fillId="0" borderId="11" xfId="1" applyFont="1" applyFill="1" applyBorder="1" applyAlignment="1">
      <alignment horizontal="center" vertical="center" wrapText="1"/>
    </xf>
    <xf numFmtId="43" fontId="15" fillId="0" borderId="13" xfId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3" fontId="15" fillId="0" borderId="9" xfId="1" applyFont="1" applyFill="1" applyBorder="1" applyAlignment="1">
      <alignment vertical="center" wrapText="1"/>
    </xf>
    <xf numFmtId="43" fontId="15" fillId="0" borderId="10" xfId="1" applyFont="1" applyFill="1" applyBorder="1" applyAlignment="1">
      <alignment vertical="center" wrapText="1"/>
    </xf>
    <xf numFmtId="9" fontId="15" fillId="0" borderId="0" xfId="2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43" fontId="14" fillId="0" borderId="15" xfId="1" applyFont="1" applyFill="1" applyBorder="1" applyAlignment="1">
      <alignment horizontal="center"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6" xfId="1" applyFont="1" applyFill="1" applyBorder="1" applyAlignment="1">
      <alignment vertical="center" wrapText="1"/>
    </xf>
    <xf numFmtId="43" fontId="6" fillId="0" borderId="0" xfId="0" applyNumberFormat="1" applyFont="1" applyFill="1" applyAlignment="1">
      <alignment vertical="center"/>
    </xf>
    <xf numFmtId="0" fontId="17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43" fontId="18" fillId="0" borderId="4" xfId="1" applyFont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43" fontId="12" fillId="0" borderId="7" xfId="1" applyFont="1" applyFill="1" applyBorder="1" applyAlignment="1">
      <alignment vertical="center" wrapText="1"/>
    </xf>
    <xf numFmtId="43" fontId="15" fillId="0" borderId="0" xfId="1" applyFont="1" applyFill="1" applyBorder="1" applyAlignment="1">
      <alignment horizontal="center" vertical="center" wrapText="1"/>
    </xf>
    <xf numFmtId="43" fontId="15" fillId="0" borderId="12" xfId="1" applyFont="1" applyFill="1" applyBorder="1" applyAlignment="1">
      <alignment horizontal="center" vertical="center" wrapText="1"/>
    </xf>
    <xf numFmtId="43" fontId="15" fillId="0" borderId="0" xfId="1" applyFont="1" applyFill="1" applyBorder="1" applyAlignment="1">
      <alignment vertical="center" wrapText="1"/>
    </xf>
    <xf numFmtId="43" fontId="12" fillId="0" borderId="0" xfId="1" applyFont="1" applyFill="1" applyBorder="1" applyAlignment="1">
      <alignment horizontal="center" vertical="center" wrapText="1"/>
    </xf>
    <xf numFmtId="43" fontId="12" fillId="0" borderId="15" xfId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/>
    </xf>
    <xf numFmtId="43" fontId="6" fillId="0" borderId="4" xfId="1" applyFont="1" applyFill="1" applyBorder="1"/>
    <xf numFmtId="0" fontId="5" fillId="0" borderId="4" xfId="0" applyFont="1" applyFill="1" applyBorder="1"/>
    <xf numFmtId="0" fontId="6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wrapText="1"/>
    </xf>
    <xf numFmtId="43" fontId="6" fillId="0" borderId="4" xfId="1" applyFont="1" applyFill="1" applyBorder="1" applyAlignment="1">
      <alignment vertical="center"/>
    </xf>
    <xf numFmtId="3" fontId="6" fillId="0" borderId="4" xfId="0" applyNumberFormat="1" applyFont="1" applyFill="1" applyBorder="1"/>
    <xf numFmtId="0" fontId="8" fillId="0" borderId="4" xfId="0" applyFont="1" applyFill="1" applyBorder="1"/>
    <xf numFmtId="0" fontId="6" fillId="0" borderId="4" xfId="0" applyFont="1" applyFill="1" applyBorder="1" applyAlignment="1">
      <alignment horizontal="left"/>
    </xf>
    <xf numFmtId="0" fontId="19" fillId="0" borderId="0" xfId="0" applyFont="1" applyFill="1" applyAlignment="1">
      <alignment horizontal="left" vertical="center" wrapText="1"/>
    </xf>
    <xf numFmtId="0" fontId="8" fillId="0" borderId="4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43" fontId="10" fillId="0" borderId="0" xfId="1" applyFont="1" applyFill="1" applyAlignment="1">
      <alignment horizontal="center" vertical="center"/>
    </xf>
    <xf numFmtId="43" fontId="10" fillId="0" borderId="0" xfId="1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43" fontId="12" fillId="0" borderId="9" xfId="1" applyFont="1" applyFill="1" applyBorder="1" applyAlignment="1">
      <alignment horizontal="center" vertical="center" wrapText="1"/>
    </xf>
    <xf numFmtId="43" fontId="12" fillId="0" borderId="10" xfId="1" applyFont="1" applyFill="1" applyBorder="1" applyAlignment="1">
      <alignment horizontal="center" vertical="center" wrapText="1"/>
    </xf>
    <xf numFmtId="43" fontId="15" fillId="0" borderId="9" xfId="1" applyFont="1" applyFill="1" applyBorder="1" applyAlignment="1">
      <alignment horizontal="center" vertical="center" wrapText="1"/>
    </xf>
    <xf numFmtId="43" fontId="15" fillId="0" borderId="10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3" fontId="6" fillId="2" borderId="0" xfId="1" applyFont="1" applyFill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5" fillId="4" borderId="4" xfId="0" applyFont="1" applyFill="1" applyBorder="1"/>
    <xf numFmtId="0" fontId="6" fillId="4" borderId="4" xfId="0" applyFont="1" applyFill="1" applyBorder="1" applyAlignment="1">
      <alignment horizontal="center"/>
    </xf>
    <xf numFmtId="0" fontId="6" fillId="4" borderId="4" xfId="0" applyFont="1" applyFill="1" applyBorder="1"/>
    <xf numFmtId="43" fontId="6" fillId="4" borderId="4" xfId="1" applyFont="1" applyFill="1" applyBorder="1"/>
    <xf numFmtId="43" fontId="6" fillId="4" borderId="4" xfId="1" applyFont="1" applyFill="1" applyBorder="1" applyAlignment="1">
      <alignment horizontal="center" vertical="center"/>
    </xf>
    <xf numFmtId="43" fontId="6" fillId="4" borderId="5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83"/>
  <sheetViews>
    <sheetView tabSelected="1" zoomScale="85" zoomScaleNormal="85" workbookViewId="0">
      <selection activeCell="I361" sqref="I361"/>
    </sheetView>
  </sheetViews>
  <sheetFormatPr defaultColWidth="9.140625" defaultRowHeight="15" outlineLevelCol="1" x14ac:dyDescent="0.25"/>
  <cols>
    <col min="1" max="1" width="4.85546875" style="19" customWidth="1"/>
    <col min="2" max="2" width="57.42578125" style="20" customWidth="1"/>
    <col min="3" max="3" width="11.28515625" style="19" customWidth="1"/>
    <col min="4" max="4" width="10.42578125" style="21" customWidth="1"/>
    <col min="5" max="5" width="11.28515625" style="22" customWidth="1" outlineLevel="1"/>
    <col min="6" max="6" width="13.85546875" style="23" customWidth="1" outlineLevel="1"/>
    <col min="7" max="7" width="9.28515625" style="23" customWidth="1" outlineLevel="1"/>
    <col min="8" max="8" width="13.85546875" style="23" customWidth="1" outlineLevel="1"/>
    <col min="9" max="9" width="12" style="23" customWidth="1" outlineLevel="1"/>
    <col min="10" max="10" width="11.7109375" style="23" customWidth="1"/>
    <col min="11" max="11" width="14.5703125" style="23" customWidth="1"/>
    <col min="12" max="16384" width="9.140625" style="23"/>
  </cols>
  <sheetData>
    <row r="2" spans="1:11" s="14" customFormat="1" ht="22.5" x14ac:dyDescent="0.25">
      <c r="A2" s="13"/>
      <c r="B2" s="101" t="s">
        <v>334</v>
      </c>
      <c r="C2" s="101"/>
      <c r="D2" s="101"/>
      <c r="E2" s="101"/>
      <c r="F2" s="101"/>
      <c r="G2" s="101"/>
      <c r="H2" s="101"/>
      <c r="I2" s="101"/>
      <c r="J2" s="101"/>
      <c r="K2" s="101"/>
    </row>
    <row r="3" spans="1:11" s="14" customFormat="1" ht="23.25" customHeight="1" x14ac:dyDescent="0.25">
      <c r="A3" s="13"/>
      <c r="B3" s="15"/>
      <c r="C3" s="16"/>
      <c r="D3" s="17"/>
      <c r="E3" s="17"/>
      <c r="F3" s="17"/>
      <c r="G3" s="17"/>
      <c r="H3" s="17"/>
      <c r="I3" s="17"/>
      <c r="J3" s="18"/>
      <c r="K3" s="18"/>
    </row>
    <row r="4" spans="1:11" s="14" customFormat="1" ht="22.5" x14ac:dyDescent="0.25">
      <c r="A4" s="13"/>
      <c r="B4" s="101" t="s">
        <v>336</v>
      </c>
      <c r="C4" s="101"/>
      <c r="D4" s="101"/>
      <c r="E4" s="101"/>
      <c r="F4" s="101"/>
      <c r="G4" s="101"/>
      <c r="H4" s="101"/>
      <c r="I4" s="101"/>
      <c r="J4" s="101"/>
      <c r="K4" s="101"/>
    </row>
    <row r="5" spans="1:11" s="14" customFormat="1" ht="23.25" customHeight="1" x14ac:dyDescent="0.25">
      <c r="A5" s="13"/>
      <c r="B5" s="15"/>
      <c r="C5" s="16"/>
      <c r="D5" s="17"/>
      <c r="E5" s="17"/>
      <c r="F5" s="17"/>
      <c r="G5" s="17"/>
      <c r="H5" s="17"/>
      <c r="I5" s="17"/>
      <c r="J5" s="18"/>
      <c r="K5" s="18"/>
    </row>
    <row r="6" spans="1:11" s="14" customFormat="1" ht="23.25" customHeight="1" x14ac:dyDescent="0.25">
      <c r="A6" s="13"/>
      <c r="B6" s="101" t="s">
        <v>335</v>
      </c>
      <c r="C6" s="101"/>
      <c r="D6" s="101"/>
      <c r="E6" s="101"/>
      <c r="F6" s="101"/>
      <c r="G6" s="101"/>
      <c r="H6" s="101"/>
      <c r="I6" s="101"/>
      <c r="J6" s="101"/>
      <c r="K6" s="101"/>
    </row>
    <row r="7" spans="1:11" s="14" customFormat="1" ht="23.25" customHeight="1" x14ac:dyDescent="0.25">
      <c r="A7" s="13"/>
      <c r="B7" s="15"/>
      <c r="C7" s="16"/>
      <c r="D7" s="17"/>
      <c r="E7" s="17"/>
      <c r="F7" s="17"/>
      <c r="G7" s="17"/>
      <c r="H7" s="17"/>
      <c r="I7" s="17"/>
      <c r="J7" s="18"/>
      <c r="K7" s="18"/>
    </row>
    <row r="8" spans="1:11" s="14" customFormat="1" ht="23.25" customHeight="1" x14ac:dyDescent="0.25">
      <c r="A8" s="13"/>
      <c r="B8" s="101"/>
      <c r="C8" s="101"/>
      <c r="D8" s="101"/>
      <c r="E8" s="101"/>
      <c r="F8" s="101"/>
      <c r="G8" s="101"/>
      <c r="H8" s="101"/>
      <c r="I8" s="101"/>
      <c r="J8" s="101"/>
      <c r="K8" s="101"/>
    </row>
    <row r="9" spans="1:11" ht="15" customHeight="1" x14ac:dyDescent="0.25"/>
    <row r="10" spans="1:11" ht="25.5" x14ac:dyDescent="0.25">
      <c r="B10" s="109" t="s">
        <v>339</v>
      </c>
      <c r="C10" s="109"/>
      <c r="D10" s="109"/>
      <c r="E10" s="109"/>
      <c r="F10" s="109"/>
      <c r="G10" s="109"/>
      <c r="H10" s="109"/>
      <c r="I10" s="109"/>
      <c r="J10" s="109"/>
      <c r="K10" s="109"/>
    </row>
    <row r="11" spans="1:11" ht="15.75" thickBot="1" x14ac:dyDescent="0.3">
      <c r="E11" s="21"/>
      <c r="F11" s="21"/>
      <c r="G11" s="21"/>
      <c r="H11" s="103"/>
      <c r="I11" s="21"/>
      <c r="J11" s="22"/>
    </row>
    <row r="12" spans="1:11" s="28" customFormat="1" ht="28.5" x14ac:dyDescent="0.25">
      <c r="A12" s="105"/>
      <c r="B12" s="104" t="s">
        <v>1</v>
      </c>
      <c r="C12" s="106" t="s">
        <v>2</v>
      </c>
      <c r="D12" s="107" t="s">
        <v>3</v>
      </c>
      <c r="E12" s="107" t="s">
        <v>10</v>
      </c>
      <c r="F12" s="107" t="s">
        <v>11</v>
      </c>
      <c r="G12" s="107" t="s">
        <v>12</v>
      </c>
      <c r="H12" s="107" t="s">
        <v>13</v>
      </c>
      <c r="I12" s="107" t="s">
        <v>333</v>
      </c>
      <c r="J12" s="107" t="s">
        <v>4</v>
      </c>
      <c r="K12" s="108" t="s">
        <v>5</v>
      </c>
    </row>
    <row r="13" spans="1:11" s="29" customFormat="1" ht="15.75" x14ac:dyDescent="0.25">
      <c r="A13" s="7"/>
      <c r="B13" s="58"/>
      <c r="C13" s="4"/>
      <c r="D13" s="5"/>
      <c r="E13" s="5"/>
      <c r="F13" s="5"/>
      <c r="G13" s="5"/>
      <c r="H13" s="5"/>
      <c r="I13" s="5"/>
      <c r="J13" s="5"/>
      <c r="K13" s="6"/>
    </row>
    <row r="14" spans="1:11" s="29" customFormat="1" ht="15.75" x14ac:dyDescent="0.25">
      <c r="A14" s="7"/>
      <c r="B14" s="91" t="s">
        <v>91</v>
      </c>
      <c r="C14" s="74"/>
      <c r="D14" s="73"/>
      <c r="E14" s="5"/>
      <c r="F14" s="5"/>
      <c r="G14" s="5"/>
      <c r="H14" s="5"/>
      <c r="I14" s="5"/>
      <c r="J14" s="5"/>
      <c r="K14" s="6"/>
    </row>
    <row r="15" spans="1:11" s="29" customFormat="1" ht="15.75" x14ac:dyDescent="0.25">
      <c r="A15" s="7"/>
      <c r="B15" s="81" t="s">
        <v>92</v>
      </c>
      <c r="C15" s="74"/>
      <c r="D15" s="73"/>
      <c r="E15" s="82"/>
      <c r="F15" s="82"/>
      <c r="G15" s="82"/>
      <c r="H15" s="82"/>
      <c r="I15" s="82"/>
      <c r="J15" s="5"/>
      <c r="K15" s="6"/>
    </row>
    <row r="16" spans="1:11" s="29" customFormat="1" ht="15.75" x14ac:dyDescent="0.25">
      <c r="A16" s="7"/>
      <c r="B16" s="83" t="s">
        <v>93</v>
      </c>
      <c r="C16" s="74"/>
      <c r="D16" s="73"/>
      <c r="E16" s="82"/>
      <c r="F16" s="82"/>
      <c r="G16" s="82"/>
      <c r="H16" s="82"/>
      <c r="I16" s="82"/>
      <c r="J16" s="5"/>
      <c r="K16" s="6"/>
    </row>
    <row r="17" spans="1:11" s="29" customFormat="1" ht="15.75" x14ac:dyDescent="0.25">
      <c r="A17" s="7">
        <v>1</v>
      </c>
      <c r="B17" s="73" t="s">
        <v>94</v>
      </c>
      <c r="C17" s="74" t="s">
        <v>116</v>
      </c>
      <c r="D17" s="73">
        <v>1</v>
      </c>
      <c r="E17" s="82"/>
      <c r="F17" s="82"/>
      <c r="G17" s="82"/>
      <c r="H17" s="82"/>
      <c r="I17" s="82"/>
      <c r="J17" s="5"/>
      <c r="K17" s="6"/>
    </row>
    <row r="18" spans="1:11" s="29" customFormat="1" ht="15.75" x14ac:dyDescent="0.25">
      <c r="A18" s="7"/>
      <c r="B18" s="84" t="s">
        <v>95</v>
      </c>
      <c r="C18" s="74" t="s">
        <v>316</v>
      </c>
      <c r="D18" s="73">
        <f>ROUNDUP(6.75*3.33*3.5,0)</f>
        <v>79</v>
      </c>
      <c r="E18" s="82"/>
      <c r="F18" s="82"/>
      <c r="G18" s="82">
        <f t="shared" ref="G18:G79" si="0">+J18-E18</f>
        <v>2.2000000000000002</v>
      </c>
      <c r="H18" s="82">
        <f t="shared" ref="H18:H166" si="1">+G18*D18</f>
        <v>173.8</v>
      </c>
      <c r="I18" s="82">
        <v>3.16</v>
      </c>
      <c r="J18" s="5">
        <v>2.2000000000000002</v>
      </c>
      <c r="K18" s="6">
        <f t="shared" ref="K18:K79" si="2">J18*D18</f>
        <v>173.8</v>
      </c>
    </row>
    <row r="19" spans="1:11" s="29" customFormat="1" ht="15.75" x14ac:dyDescent="0.25">
      <c r="A19" s="7"/>
      <c r="B19" s="84" t="s">
        <v>96</v>
      </c>
      <c r="C19" s="74" t="s">
        <v>316</v>
      </c>
      <c r="D19" s="73">
        <f>ROUNDUP(4.75*1.33*0.67+1*2.5,0)</f>
        <v>7</v>
      </c>
      <c r="E19" s="82">
        <v>3.06</v>
      </c>
      <c r="F19" s="82">
        <f t="shared" ref="F19:F80" si="3">+E19*D19</f>
        <v>21.42</v>
      </c>
      <c r="G19" s="82">
        <f t="shared" si="0"/>
        <v>3.7399999999999998</v>
      </c>
      <c r="H19" s="82">
        <f t="shared" si="1"/>
        <v>26.18</v>
      </c>
      <c r="I19" s="82">
        <v>0.44</v>
      </c>
      <c r="J19" s="5">
        <v>6.8</v>
      </c>
      <c r="K19" s="6">
        <f t="shared" si="2"/>
        <v>47.6</v>
      </c>
    </row>
    <row r="20" spans="1:11" s="29" customFormat="1" ht="15.75" x14ac:dyDescent="0.25">
      <c r="A20" s="7"/>
      <c r="B20" s="84" t="s">
        <v>97</v>
      </c>
      <c r="C20" s="74" t="s">
        <v>98</v>
      </c>
      <c r="D20" s="73">
        <f>+ROUNDUP(D19*1.85,0)</f>
        <v>13</v>
      </c>
      <c r="E20" s="82">
        <v>0.57999999999999996</v>
      </c>
      <c r="F20" s="82">
        <f t="shared" si="3"/>
        <v>7.5399999999999991</v>
      </c>
      <c r="G20" s="82">
        <f t="shared" si="0"/>
        <v>0.87</v>
      </c>
      <c r="H20" s="82">
        <f t="shared" si="1"/>
        <v>11.31</v>
      </c>
      <c r="I20" s="82">
        <v>0.19</v>
      </c>
      <c r="J20" s="5">
        <v>1.45</v>
      </c>
      <c r="K20" s="6">
        <f t="shared" si="2"/>
        <v>18.849999999999998</v>
      </c>
    </row>
    <row r="21" spans="1:11" s="29" customFormat="1" ht="15.75" x14ac:dyDescent="0.25">
      <c r="A21" s="7"/>
      <c r="B21" s="84" t="s">
        <v>99</v>
      </c>
      <c r="C21" s="74" t="s">
        <v>66</v>
      </c>
      <c r="D21" s="73">
        <f>+ROUNDUP((4.75+1.33)*2*0.67,0)</f>
        <v>9</v>
      </c>
      <c r="E21" s="82">
        <v>5.4</v>
      </c>
      <c r="F21" s="82">
        <f t="shared" si="3"/>
        <v>48.6</v>
      </c>
      <c r="G21" s="82">
        <f t="shared" si="0"/>
        <v>6.6</v>
      </c>
      <c r="H21" s="82">
        <f t="shared" si="1"/>
        <v>59.4</v>
      </c>
      <c r="I21" s="82">
        <v>0.92</v>
      </c>
      <c r="J21" s="5">
        <v>12</v>
      </c>
      <c r="K21" s="6">
        <f t="shared" si="2"/>
        <v>108</v>
      </c>
    </row>
    <row r="22" spans="1:11" s="29" customFormat="1" ht="15.75" x14ac:dyDescent="0.25">
      <c r="A22" s="7"/>
      <c r="B22" s="84"/>
      <c r="C22" s="74"/>
      <c r="D22" s="73"/>
      <c r="E22" s="82"/>
      <c r="F22" s="82"/>
      <c r="G22" s="82"/>
      <c r="H22" s="82"/>
      <c r="I22" s="82"/>
      <c r="J22" s="5"/>
      <c r="K22" s="6"/>
    </row>
    <row r="23" spans="1:11" s="29" customFormat="1" ht="15.75" x14ac:dyDescent="0.25">
      <c r="A23" s="7">
        <f>+A17+1</f>
        <v>2</v>
      </c>
      <c r="B23" s="73" t="s">
        <v>100</v>
      </c>
      <c r="C23" s="74" t="s">
        <v>116</v>
      </c>
      <c r="D23" s="73">
        <v>1</v>
      </c>
      <c r="E23" s="82"/>
      <c r="F23" s="82"/>
      <c r="G23" s="82"/>
      <c r="H23" s="82"/>
      <c r="I23" s="82"/>
      <c r="J23" s="5"/>
      <c r="K23" s="6"/>
    </row>
    <row r="24" spans="1:11" s="29" customFormat="1" ht="15.75" x14ac:dyDescent="0.25">
      <c r="A24" s="7"/>
      <c r="B24" s="84" t="s">
        <v>95</v>
      </c>
      <c r="C24" s="74" t="s">
        <v>316</v>
      </c>
      <c r="D24" s="73">
        <f>ROUNDUP(19.15*3.33*3.5,0)</f>
        <v>224</v>
      </c>
      <c r="E24" s="82"/>
      <c r="F24" s="82"/>
      <c r="G24" s="82">
        <f t="shared" si="0"/>
        <v>2.2000000000000002</v>
      </c>
      <c r="H24" s="82">
        <f t="shared" si="1"/>
        <v>492.80000000000007</v>
      </c>
      <c r="I24" s="82">
        <v>8.9600000000000009</v>
      </c>
      <c r="J24" s="5">
        <v>2.2000000000000002</v>
      </c>
      <c r="K24" s="6">
        <f t="shared" si="2"/>
        <v>492.80000000000007</v>
      </c>
    </row>
    <row r="25" spans="1:11" s="29" customFormat="1" ht="15.75" x14ac:dyDescent="0.25">
      <c r="A25" s="7"/>
      <c r="B25" s="84" t="s">
        <v>96</v>
      </c>
      <c r="C25" s="74" t="s">
        <v>316</v>
      </c>
      <c r="D25" s="73">
        <f>ROUNDUP(19.15*1.33*0.67,0)</f>
        <v>18</v>
      </c>
      <c r="E25" s="82">
        <v>3.06</v>
      </c>
      <c r="F25" s="82">
        <f t="shared" si="3"/>
        <v>55.08</v>
      </c>
      <c r="G25" s="82">
        <f t="shared" si="0"/>
        <v>3.7399999999999998</v>
      </c>
      <c r="H25" s="82">
        <f t="shared" si="1"/>
        <v>67.319999999999993</v>
      </c>
      <c r="I25" s="82">
        <v>1.1300000000000001</v>
      </c>
      <c r="J25" s="5">
        <v>6.8</v>
      </c>
      <c r="K25" s="6">
        <f t="shared" si="2"/>
        <v>122.39999999999999</v>
      </c>
    </row>
    <row r="26" spans="1:11" s="29" customFormat="1" ht="15.75" x14ac:dyDescent="0.25">
      <c r="A26" s="7"/>
      <c r="B26" s="84" t="s">
        <v>97</v>
      </c>
      <c r="C26" s="74" t="s">
        <v>98</v>
      </c>
      <c r="D26" s="73">
        <f>+ROUNDUP(D25*1.85,0)</f>
        <v>34</v>
      </c>
      <c r="E26" s="82">
        <v>0.57999999999999996</v>
      </c>
      <c r="F26" s="82">
        <f t="shared" si="3"/>
        <v>19.72</v>
      </c>
      <c r="G26" s="82">
        <f t="shared" si="0"/>
        <v>0.87</v>
      </c>
      <c r="H26" s="82">
        <f t="shared" si="1"/>
        <v>29.58</v>
      </c>
      <c r="I26" s="82">
        <v>0.5</v>
      </c>
      <c r="J26" s="5">
        <v>1.45</v>
      </c>
      <c r="K26" s="6">
        <f t="shared" si="2"/>
        <v>49.3</v>
      </c>
    </row>
    <row r="27" spans="1:11" s="29" customFormat="1" ht="15.75" x14ac:dyDescent="0.25">
      <c r="A27" s="7"/>
      <c r="B27" s="84" t="s">
        <v>99</v>
      </c>
      <c r="C27" s="74" t="s">
        <v>66</v>
      </c>
      <c r="D27" s="73">
        <v>26</v>
      </c>
      <c r="E27" s="82">
        <v>5.4</v>
      </c>
      <c r="F27" s="82">
        <f t="shared" si="3"/>
        <v>140.4</v>
      </c>
      <c r="G27" s="82">
        <f t="shared" si="0"/>
        <v>6.6</v>
      </c>
      <c r="H27" s="82">
        <f t="shared" si="1"/>
        <v>171.6</v>
      </c>
      <c r="I27" s="82">
        <v>2.64</v>
      </c>
      <c r="J27" s="5">
        <v>12</v>
      </c>
      <c r="K27" s="6">
        <f t="shared" si="2"/>
        <v>312</v>
      </c>
    </row>
    <row r="28" spans="1:11" s="29" customFormat="1" ht="15.75" x14ac:dyDescent="0.25">
      <c r="A28" s="7"/>
      <c r="B28" s="84"/>
      <c r="C28" s="74"/>
      <c r="D28" s="73"/>
      <c r="E28" s="82"/>
      <c r="F28" s="82"/>
      <c r="G28" s="82"/>
      <c r="H28" s="82"/>
      <c r="I28" s="82"/>
      <c r="J28" s="5"/>
      <c r="K28" s="6"/>
    </row>
    <row r="29" spans="1:11" s="29" customFormat="1" ht="15.75" x14ac:dyDescent="0.25">
      <c r="A29" s="7">
        <f>+A23+1</f>
        <v>3</v>
      </c>
      <c r="B29" s="73" t="s">
        <v>101</v>
      </c>
      <c r="C29" s="74" t="s">
        <v>116</v>
      </c>
      <c r="D29" s="73">
        <v>1</v>
      </c>
      <c r="E29" s="82"/>
      <c r="F29" s="82"/>
      <c r="G29" s="82"/>
      <c r="H29" s="82"/>
      <c r="I29" s="82"/>
      <c r="J29" s="5"/>
      <c r="K29" s="6"/>
    </row>
    <row r="30" spans="1:11" s="29" customFormat="1" ht="15.75" x14ac:dyDescent="0.25">
      <c r="A30" s="7"/>
      <c r="B30" s="84" t="s">
        <v>95</v>
      </c>
      <c r="C30" s="74" t="s">
        <v>316</v>
      </c>
      <c r="D30" s="73">
        <f>+ROUNDUP(5*5*3.5,0)</f>
        <v>88</v>
      </c>
      <c r="E30" s="82"/>
      <c r="F30" s="82"/>
      <c r="G30" s="82">
        <f t="shared" si="0"/>
        <v>2.2000000000000002</v>
      </c>
      <c r="H30" s="82">
        <f t="shared" si="1"/>
        <v>193.60000000000002</v>
      </c>
      <c r="I30" s="82">
        <v>3.52</v>
      </c>
      <c r="J30" s="5">
        <v>2.2000000000000002</v>
      </c>
      <c r="K30" s="6">
        <f t="shared" si="2"/>
        <v>193.60000000000002</v>
      </c>
    </row>
    <row r="31" spans="1:11" s="29" customFormat="1" ht="15.75" x14ac:dyDescent="0.25">
      <c r="A31" s="7"/>
      <c r="B31" s="84" t="s">
        <v>96</v>
      </c>
      <c r="C31" s="74" t="s">
        <v>316</v>
      </c>
      <c r="D31" s="73">
        <f>+ROUNDUP(3*3*1.25+1*2.5,0)</f>
        <v>14</v>
      </c>
      <c r="E31" s="82">
        <v>3.06</v>
      </c>
      <c r="F31" s="82">
        <f t="shared" si="3"/>
        <v>42.84</v>
      </c>
      <c r="G31" s="82">
        <f t="shared" si="0"/>
        <v>3.7399999999999998</v>
      </c>
      <c r="H31" s="82">
        <f t="shared" si="1"/>
        <v>52.36</v>
      </c>
      <c r="I31" s="82">
        <v>0.88</v>
      </c>
      <c r="J31" s="5">
        <v>6.8</v>
      </c>
      <c r="K31" s="6">
        <f t="shared" si="2"/>
        <v>95.2</v>
      </c>
    </row>
    <row r="32" spans="1:11" s="29" customFormat="1" ht="15.75" x14ac:dyDescent="0.25">
      <c r="A32" s="7"/>
      <c r="B32" s="84" t="s">
        <v>97</v>
      </c>
      <c r="C32" s="74" t="s">
        <v>98</v>
      </c>
      <c r="D32" s="73">
        <f>+ROUNDUP(D31*1.85,0)</f>
        <v>26</v>
      </c>
      <c r="E32" s="82">
        <v>0.57999999999999996</v>
      </c>
      <c r="F32" s="82">
        <f t="shared" si="3"/>
        <v>15.079999999999998</v>
      </c>
      <c r="G32" s="82">
        <f t="shared" si="0"/>
        <v>0.87</v>
      </c>
      <c r="H32" s="82">
        <f t="shared" si="1"/>
        <v>22.62</v>
      </c>
      <c r="I32" s="82">
        <v>0.38</v>
      </c>
      <c r="J32" s="5">
        <v>1.45</v>
      </c>
      <c r="K32" s="6">
        <f t="shared" si="2"/>
        <v>37.699999999999996</v>
      </c>
    </row>
    <row r="33" spans="1:11" s="29" customFormat="1" ht="15.75" x14ac:dyDescent="0.25">
      <c r="A33" s="7"/>
      <c r="B33" s="84" t="s">
        <v>99</v>
      </c>
      <c r="C33" s="74" t="s">
        <v>66</v>
      </c>
      <c r="D33" s="73">
        <f>3*4+4*2.5</f>
        <v>22</v>
      </c>
      <c r="E33" s="82">
        <v>5.4</v>
      </c>
      <c r="F33" s="82">
        <f t="shared" si="3"/>
        <v>118.80000000000001</v>
      </c>
      <c r="G33" s="82">
        <f t="shared" si="0"/>
        <v>6.6</v>
      </c>
      <c r="H33" s="82">
        <f t="shared" si="1"/>
        <v>145.19999999999999</v>
      </c>
      <c r="I33" s="82">
        <v>2.2399999999999998</v>
      </c>
      <c r="J33" s="5">
        <v>12</v>
      </c>
      <c r="K33" s="6">
        <f t="shared" si="2"/>
        <v>264</v>
      </c>
    </row>
    <row r="34" spans="1:11" s="29" customFormat="1" ht="15.75" x14ac:dyDescent="0.25">
      <c r="A34" s="7"/>
      <c r="B34" s="84"/>
      <c r="C34" s="74"/>
      <c r="D34" s="73"/>
      <c r="E34" s="82"/>
      <c r="F34" s="82"/>
      <c r="G34" s="82"/>
      <c r="H34" s="82"/>
      <c r="I34" s="82"/>
      <c r="J34" s="5"/>
      <c r="K34" s="6"/>
    </row>
    <row r="35" spans="1:11" s="29" customFormat="1" ht="15.75" x14ac:dyDescent="0.25">
      <c r="A35" s="7">
        <f>+A29+1</f>
        <v>4</v>
      </c>
      <c r="B35" s="73" t="s">
        <v>102</v>
      </c>
      <c r="C35" s="74" t="s">
        <v>116</v>
      </c>
      <c r="D35" s="73">
        <v>1</v>
      </c>
      <c r="E35" s="82"/>
      <c r="F35" s="82"/>
      <c r="G35" s="82"/>
      <c r="H35" s="82"/>
      <c r="I35" s="82"/>
      <c r="J35" s="5"/>
      <c r="K35" s="6"/>
    </row>
    <row r="36" spans="1:11" s="29" customFormat="1" ht="15.75" x14ac:dyDescent="0.25">
      <c r="A36" s="7"/>
      <c r="B36" s="84" t="s">
        <v>95</v>
      </c>
      <c r="C36" s="74" t="s">
        <v>316</v>
      </c>
      <c r="D36" s="73">
        <f>+ROUNDUP(5*5*3.5,0)</f>
        <v>88</v>
      </c>
      <c r="E36" s="82"/>
      <c r="F36" s="82"/>
      <c r="G36" s="82">
        <f t="shared" si="0"/>
        <v>2.2000000000000002</v>
      </c>
      <c r="H36" s="82">
        <f t="shared" si="1"/>
        <v>193.60000000000002</v>
      </c>
      <c r="I36" s="82">
        <v>3.52</v>
      </c>
      <c r="J36" s="5">
        <v>2.2000000000000002</v>
      </c>
      <c r="K36" s="6">
        <f t="shared" si="2"/>
        <v>193.60000000000002</v>
      </c>
    </row>
    <row r="37" spans="1:11" s="29" customFormat="1" ht="15.75" x14ac:dyDescent="0.25">
      <c r="A37" s="7"/>
      <c r="B37" s="84" t="s">
        <v>96</v>
      </c>
      <c r="C37" s="74" t="s">
        <v>316</v>
      </c>
      <c r="D37" s="73">
        <f>+ROUNDUP(3*3*1.25+1*2.5,0)</f>
        <v>14</v>
      </c>
      <c r="E37" s="82">
        <v>3.06</v>
      </c>
      <c r="F37" s="82">
        <f t="shared" si="3"/>
        <v>42.84</v>
      </c>
      <c r="G37" s="82">
        <f t="shared" si="0"/>
        <v>3.7399999999999998</v>
      </c>
      <c r="H37" s="82">
        <f t="shared" si="1"/>
        <v>52.36</v>
      </c>
      <c r="I37" s="82">
        <v>0.88</v>
      </c>
      <c r="J37" s="5">
        <v>6.8</v>
      </c>
      <c r="K37" s="6">
        <f t="shared" si="2"/>
        <v>95.2</v>
      </c>
    </row>
    <row r="38" spans="1:11" s="29" customFormat="1" ht="15.75" x14ac:dyDescent="0.25">
      <c r="A38" s="7"/>
      <c r="B38" s="84" t="s">
        <v>97</v>
      </c>
      <c r="C38" s="74" t="s">
        <v>98</v>
      </c>
      <c r="D38" s="73">
        <f>+ROUNDUP(D37*1.85,0)</f>
        <v>26</v>
      </c>
      <c r="E38" s="82">
        <v>0.57999999999999996</v>
      </c>
      <c r="F38" s="82">
        <f t="shared" si="3"/>
        <v>15.079999999999998</v>
      </c>
      <c r="G38" s="82">
        <f t="shared" si="0"/>
        <v>0.87</v>
      </c>
      <c r="H38" s="82">
        <f t="shared" si="1"/>
        <v>22.62</v>
      </c>
      <c r="I38" s="82">
        <v>0.38</v>
      </c>
      <c r="J38" s="5">
        <v>1.45</v>
      </c>
      <c r="K38" s="6">
        <f t="shared" si="2"/>
        <v>37.699999999999996</v>
      </c>
    </row>
    <row r="39" spans="1:11" s="29" customFormat="1" ht="15.75" x14ac:dyDescent="0.25">
      <c r="A39" s="7"/>
      <c r="B39" s="84" t="s">
        <v>99</v>
      </c>
      <c r="C39" s="74" t="s">
        <v>66</v>
      </c>
      <c r="D39" s="73">
        <f>3*4+4*2.5</f>
        <v>22</v>
      </c>
      <c r="E39" s="82">
        <v>5.4</v>
      </c>
      <c r="F39" s="82">
        <f t="shared" si="3"/>
        <v>118.80000000000001</v>
      </c>
      <c r="G39" s="82">
        <f t="shared" si="0"/>
        <v>6.6</v>
      </c>
      <c r="H39" s="82">
        <f t="shared" si="1"/>
        <v>145.19999999999999</v>
      </c>
      <c r="I39" s="82">
        <v>2.2399999999999998</v>
      </c>
      <c r="J39" s="5">
        <v>12</v>
      </c>
      <c r="K39" s="6">
        <f t="shared" si="2"/>
        <v>264</v>
      </c>
    </row>
    <row r="40" spans="1:11" s="29" customFormat="1" ht="15.75" x14ac:dyDescent="0.25">
      <c r="A40" s="7"/>
      <c r="B40" s="84"/>
      <c r="C40" s="74"/>
      <c r="D40" s="73"/>
      <c r="E40" s="82"/>
      <c r="F40" s="82"/>
      <c r="G40" s="82"/>
      <c r="H40" s="82"/>
      <c r="I40" s="82"/>
      <c r="J40" s="5"/>
      <c r="K40" s="6"/>
    </row>
    <row r="41" spans="1:11" s="29" customFormat="1" ht="15.75" x14ac:dyDescent="0.25">
      <c r="A41" s="7">
        <f>+A35+1</f>
        <v>5</v>
      </c>
      <c r="B41" s="73" t="s">
        <v>103</v>
      </c>
      <c r="C41" s="74" t="s">
        <v>116</v>
      </c>
      <c r="D41" s="73">
        <v>1</v>
      </c>
      <c r="E41" s="82"/>
      <c r="F41" s="82"/>
      <c r="G41" s="82"/>
      <c r="H41" s="82"/>
      <c r="I41" s="82"/>
      <c r="J41" s="5"/>
      <c r="K41" s="6"/>
    </row>
    <row r="42" spans="1:11" s="29" customFormat="1" ht="15.75" x14ac:dyDescent="0.25">
      <c r="A42" s="7"/>
      <c r="B42" s="84" t="s">
        <v>95</v>
      </c>
      <c r="C42" s="74" t="s">
        <v>316</v>
      </c>
      <c r="D42" s="73">
        <f>+ROUNDUP(4.75*3.5*2.5,0)</f>
        <v>42</v>
      </c>
      <c r="E42" s="82"/>
      <c r="F42" s="82"/>
      <c r="G42" s="82">
        <f t="shared" si="0"/>
        <v>2.2000000000000002</v>
      </c>
      <c r="H42" s="82">
        <f t="shared" si="1"/>
        <v>92.4</v>
      </c>
      <c r="I42" s="82">
        <v>1.68</v>
      </c>
      <c r="J42" s="5">
        <v>2.2000000000000002</v>
      </c>
      <c r="K42" s="6">
        <f t="shared" si="2"/>
        <v>92.4</v>
      </c>
    </row>
    <row r="43" spans="1:11" s="29" customFormat="1" ht="15.75" x14ac:dyDescent="0.25">
      <c r="A43" s="7"/>
      <c r="B43" s="84" t="s">
        <v>96</v>
      </c>
      <c r="C43" s="74" t="s">
        <v>316</v>
      </c>
      <c r="D43" s="73">
        <f>+ROUNDUP(2.75*1.5*1.25+1*2.5,0)</f>
        <v>8</v>
      </c>
      <c r="E43" s="82">
        <v>3.06</v>
      </c>
      <c r="F43" s="82">
        <f t="shared" si="3"/>
        <v>24.48</v>
      </c>
      <c r="G43" s="82">
        <f t="shared" si="0"/>
        <v>3.7399999999999998</v>
      </c>
      <c r="H43" s="82">
        <f t="shared" si="1"/>
        <v>29.919999999999998</v>
      </c>
      <c r="I43" s="82">
        <v>0.5</v>
      </c>
      <c r="J43" s="5">
        <v>6.8</v>
      </c>
      <c r="K43" s="6">
        <f t="shared" si="2"/>
        <v>54.4</v>
      </c>
    </row>
    <row r="44" spans="1:11" s="29" customFormat="1" ht="15.75" x14ac:dyDescent="0.25">
      <c r="A44" s="7"/>
      <c r="B44" s="84" t="s">
        <v>97</v>
      </c>
      <c r="C44" s="74" t="s">
        <v>98</v>
      </c>
      <c r="D44" s="73">
        <f>+ROUNDUP(D43*1.85,0)</f>
        <v>15</v>
      </c>
      <c r="E44" s="82">
        <v>0.57999999999999996</v>
      </c>
      <c r="F44" s="82">
        <f t="shared" si="3"/>
        <v>8.6999999999999993</v>
      </c>
      <c r="G44" s="82">
        <f t="shared" si="0"/>
        <v>0.87</v>
      </c>
      <c r="H44" s="82">
        <f t="shared" si="1"/>
        <v>13.05</v>
      </c>
      <c r="I44" s="82">
        <v>0.22</v>
      </c>
      <c r="J44" s="5">
        <v>1.45</v>
      </c>
      <c r="K44" s="6">
        <f t="shared" si="2"/>
        <v>21.75</v>
      </c>
    </row>
    <row r="45" spans="1:11" s="29" customFormat="1" ht="15.75" x14ac:dyDescent="0.25">
      <c r="A45" s="7"/>
      <c r="B45" s="84" t="s">
        <v>99</v>
      </c>
      <c r="C45" s="74" t="s">
        <v>66</v>
      </c>
      <c r="D45" s="73">
        <f>+(2.75+1.5)*2+4*2.5</f>
        <v>18.5</v>
      </c>
      <c r="E45" s="82">
        <v>5.4</v>
      </c>
      <c r="F45" s="82">
        <f t="shared" si="3"/>
        <v>99.9</v>
      </c>
      <c r="G45" s="82">
        <f t="shared" si="0"/>
        <v>6.6</v>
      </c>
      <c r="H45" s="82">
        <f t="shared" si="1"/>
        <v>122.1</v>
      </c>
      <c r="I45" s="82">
        <v>1.8800000000000001</v>
      </c>
      <c r="J45" s="5">
        <v>12</v>
      </c>
      <c r="K45" s="6">
        <f t="shared" si="2"/>
        <v>222</v>
      </c>
    </row>
    <row r="46" spans="1:11" s="29" customFormat="1" ht="15.75" x14ac:dyDescent="0.25">
      <c r="A46" s="7"/>
      <c r="B46" s="84"/>
      <c r="C46" s="74"/>
      <c r="D46" s="73"/>
      <c r="E46" s="82"/>
      <c r="F46" s="82"/>
      <c r="G46" s="82"/>
      <c r="H46" s="82"/>
      <c r="I46" s="82"/>
      <c r="J46" s="5"/>
      <c r="K46" s="6"/>
    </row>
    <row r="47" spans="1:11" s="29" customFormat="1" ht="15.75" x14ac:dyDescent="0.25">
      <c r="A47" s="7">
        <f>+A41+1</f>
        <v>6</v>
      </c>
      <c r="B47" s="73" t="s">
        <v>104</v>
      </c>
      <c r="C47" s="74" t="s">
        <v>116</v>
      </c>
      <c r="D47" s="73">
        <v>1</v>
      </c>
      <c r="E47" s="82"/>
      <c r="F47" s="82"/>
      <c r="G47" s="82"/>
      <c r="H47" s="82"/>
      <c r="I47" s="82"/>
      <c r="J47" s="5"/>
      <c r="K47" s="6"/>
    </row>
    <row r="48" spans="1:11" s="29" customFormat="1" ht="15.75" x14ac:dyDescent="0.25">
      <c r="A48" s="7"/>
      <c r="B48" s="84" t="s">
        <v>95</v>
      </c>
      <c r="C48" s="74" t="s">
        <v>316</v>
      </c>
      <c r="D48" s="73">
        <f>+ROUNDUP(4.5*4.5*3.5,0)</f>
        <v>71</v>
      </c>
      <c r="E48" s="82"/>
      <c r="F48" s="82"/>
      <c r="G48" s="82">
        <f t="shared" si="0"/>
        <v>2.2000000000000002</v>
      </c>
      <c r="H48" s="82">
        <f t="shared" si="1"/>
        <v>156.20000000000002</v>
      </c>
      <c r="I48" s="82">
        <v>2.84</v>
      </c>
      <c r="J48" s="5">
        <v>2.2000000000000002</v>
      </c>
      <c r="K48" s="6">
        <f t="shared" si="2"/>
        <v>156.20000000000002</v>
      </c>
    </row>
    <row r="49" spans="1:11" s="29" customFormat="1" ht="15.75" x14ac:dyDescent="0.25">
      <c r="A49" s="7"/>
      <c r="B49" s="84" t="s">
        <v>96</v>
      </c>
      <c r="C49" s="74" t="s">
        <v>316</v>
      </c>
      <c r="D49" s="73">
        <f>+ROUNDUP(2.5*2.5*1+1*2.5,0)</f>
        <v>9</v>
      </c>
      <c r="E49" s="82">
        <v>3.06</v>
      </c>
      <c r="F49" s="82">
        <f t="shared" si="3"/>
        <v>27.54</v>
      </c>
      <c r="G49" s="82">
        <f t="shared" si="0"/>
        <v>3.7399999999999998</v>
      </c>
      <c r="H49" s="82">
        <f t="shared" si="1"/>
        <v>33.659999999999997</v>
      </c>
      <c r="I49" s="82">
        <v>0.57000000000000006</v>
      </c>
      <c r="J49" s="5">
        <v>6.8</v>
      </c>
      <c r="K49" s="6">
        <f t="shared" si="2"/>
        <v>61.199999999999996</v>
      </c>
    </row>
    <row r="50" spans="1:11" s="29" customFormat="1" ht="15.75" x14ac:dyDescent="0.25">
      <c r="A50" s="7"/>
      <c r="B50" s="84" t="s">
        <v>97</v>
      </c>
      <c r="C50" s="74" t="s">
        <v>98</v>
      </c>
      <c r="D50" s="73">
        <f>+ROUNDUP(D49*1.85,0)</f>
        <v>17</v>
      </c>
      <c r="E50" s="82">
        <v>0.57999999999999996</v>
      </c>
      <c r="F50" s="82">
        <f t="shared" si="3"/>
        <v>9.86</v>
      </c>
      <c r="G50" s="82">
        <f t="shared" si="0"/>
        <v>0.87</v>
      </c>
      <c r="H50" s="82">
        <f t="shared" si="1"/>
        <v>14.79</v>
      </c>
      <c r="I50" s="82">
        <v>0.25</v>
      </c>
      <c r="J50" s="5">
        <v>1.45</v>
      </c>
      <c r="K50" s="6">
        <f t="shared" si="2"/>
        <v>24.65</v>
      </c>
    </row>
    <row r="51" spans="1:11" s="29" customFormat="1" ht="15.75" x14ac:dyDescent="0.25">
      <c r="A51" s="7"/>
      <c r="B51" s="84" t="s">
        <v>99</v>
      </c>
      <c r="C51" s="74" t="s">
        <v>66</v>
      </c>
      <c r="D51" s="73">
        <f>2.5*4*1+4*2.5</f>
        <v>20</v>
      </c>
      <c r="E51" s="82">
        <v>5.4</v>
      </c>
      <c r="F51" s="82">
        <f t="shared" si="3"/>
        <v>108</v>
      </c>
      <c r="G51" s="82">
        <f t="shared" si="0"/>
        <v>6.6</v>
      </c>
      <c r="H51" s="82">
        <f t="shared" si="1"/>
        <v>132</v>
      </c>
      <c r="I51" s="82">
        <v>2.0399999999999996</v>
      </c>
      <c r="J51" s="5">
        <v>12</v>
      </c>
      <c r="K51" s="6">
        <f t="shared" si="2"/>
        <v>240</v>
      </c>
    </row>
    <row r="52" spans="1:11" s="29" customFormat="1" ht="15.75" x14ac:dyDescent="0.25">
      <c r="A52" s="7"/>
      <c r="B52" s="84"/>
      <c r="C52" s="74"/>
      <c r="D52" s="73"/>
      <c r="E52" s="82"/>
      <c r="F52" s="82"/>
      <c r="G52" s="82"/>
      <c r="H52" s="82"/>
      <c r="I52" s="82"/>
      <c r="J52" s="5"/>
      <c r="K52" s="6"/>
    </row>
    <row r="53" spans="1:11" s="29" customFormat="1" ht="15.75" x14ac:dyDescent="0.25">
      <c r="A53" s="7"/>
      <c r="B53" s="73"/>
      <c r="C53" s="74"/>
      <c r="D53" s="73"/>
      <c r="E53" s="82"/>
      <c r="F53" s="82"/>
      <c r="G53" s="82"/>
      <c r="H53" s="82"/>
      <c r="I53" s="82"/>
      <c r="J53" s="5"/>
      <c r="K53" s="6"/>
    </row>
    <row r="54" spans="1:11" s="29" customFormat="1" ht="15.75" x14ac:dyDescent="0.25">
      <c r="A54" s="7">
        <f>+A47+1</f>
        <v>7</v>
      </c>
      <c r="B54" s="73" t="s">
        <v>105</v>
      </c>
      <c r="C54" s="74" t="s">
        <v>67</v>
      </c>
      <c r="D54" s="73">
        <v>43</v>
      </c>
      <c r="E54" s="82"/>
      <c r="F54" s="82"/>
      <c r="G54" s="82"/>
      <c r="H54" s="82"/>
      <c r="I54" s="82"/>
      <c r="J54" s="5"/>
      <c r="K54" s="6"/>
    </row>
    <row r="55" spans="1:11" s="29" customFormat="1" ht="15.75" x14ac:dyDescent="0.25">
      <c r="A55" s="7"/>
      <c r="B55" s="84" t="s">
        <v>95</v>
      </c>
      <c r="C55" s="74" t="s">
        <v>316</v>
      </c>
      <c r="D55" s="73">
        <f>ROUNDUP(3.33*3.5*43,0)</f>
        <v>502</v>
      </c>
      <c r="E55" s="82"/>
      <c r="F55" s="82"/>
      <c r="G55" s="82">
        <f t="shared" si="0"/>
        <v>2.2000000000000002</v>
      </c>
      <c r="H55" s="82">
        <f t="shared" si="1"/>
        <v>1104.4000000000001</v>
      </c>
      <c r="I55" s="82">
        <v>20.079999999999998</v>
      </c>
      <c r="J55" s="5">
        <v>2.2000000000000002</v>
      </c>
      <c r="K55" s="6">
        <f t="shared" si="2"/>
        <v>1104.4000000000001</v>
      </c>
    </row>
    <row r="56" spans="1:11" s="29" customFormat="1" ht="15.75" x14ac:dyDescent="0.25">
      <c r="A56" s="7"/>
      <c r="B56" s="84" t="s">
        <v>96</v>
      </c>
      <c r="C56" s="74" t="s">
        <v>316</v>
      </c>
      <c r="D56" s="73">
        <f>ROUNDUP(1.33*0.67*43+1*2.5*43,0)</f>
        <v>146</v>
      </c>
      <c r="E56" s="82">
        <v>3.06</v>
      </c>
      <c r="F56" s="82">
        <f t="shared" si="3"/>
        <v>446.76</v>
      </c>
      <c r="G56" s="82">
        <f t="shared" si="0"/>
        <v>3.7399999999999998</v>
      </c>
      <c r="H56" s="82">
        <f t="shared" si="1"/>
        <v>546.04</v>
      </c>
      <c r="I56" s="82">
        <v>9.11</v>
      </c>
      <c r="J56" s="5">
        <v>6.8</v>
      </c>
      <c r="K56" s="6">
        <f t="shared" si="2"/>
        <v>992.8</v>
      </c>
    </row>
    <row r="57" spans="1:11" s="29" customFormat="1" ht="15.75" x14ac:dyDescent="0.25">
      <c r="A57" s="7"/>
      <c r="B57" s="84" t="s">
        <v>97</v>
      </c>
      <c r="C57" s="74" t="s">
        <v>98</v>
      </c>
      <c r="D57" s="73">
        <f>+ROUNDUP(D56*1.85,0)</f>
        <v>271</v>
      </c>
      <c r="E57" s="82">
        <v>0.57999999999999996</v>
      </c>
      <c r="F57" s="82">
        <f t="shared" si="3"/>
        <v>157.17999999999998</v>
      </c>
      <c r="G57" s="82">
        <f t="shared" si="0"/>
        <v>0.87</v>
      </c>
      <c r="H57" s="82">
        <f t="shared" si="1"/>
        <v>235.77</v>
      </c>
      <c r="I57" s="82">
        <v>3.9299999999999997</v>
      </c>
      <c r="J57" s="5">
        <v>1.45</v>
      </c>
      <c r="K57" s="6">
        <f t="shared" si="2"/>
        <v>392.95</v>
      </c>
    </row>
    <row r="58" spans="1:11" s="29" customFormat="1" ht="15.75" x14ac:dyDescent="0.25">
      <c r="A58" s="7"/>
      <c r="B58" s="84" t="s">
        <v>99</v>
      </c>
      <c r="C58" s="74" t="s">
        <v>66</v>
      </c>
      <c r="D58" s="73">
        <f>3.5*2*43</f>
        <v>301</v>
      </c>
      <c r="E58" s="82">
        <v>5.4</v>
      </c>
      <c r="F58" s="82">
        <f t="shared" si="3"/>
        <v>1625.4</v>
      </c>
      <c r="G58" s="82">
        <f t="shared" si="0"/>
        <v>6.6</v>
      </c>
      <c r="H58" s="82">
        <f t="shared" si="1"/>
        <v>1986.6</v>
      </c>
      <c r="I58" s="82">
        <v>30.57</v>
      </c>
      <c r="J58" s="5">
        <v>12</v>
      </c>
      <c r="K58" s="6">
        <f t="shared" si="2"/>
        <v>3612</v>
      </c>
    </row>
    <row r="59" spans="1:11" s="29" customFormat="1" ht="15.75" x14ac:dyDescent="0.25">
      <c r="A59" s="7"/>
      <c r="B59" s="73"/>
      <c r="C59" s="74"/>
      <c r="D59" s="73"/>
      <c r="E59" s="82"/>
      <c r="F59" s="82"/>
      <c r="G59" s="82"/>
      <c r="H59" s="82"/>
      <c r="I59" s="82"/>
      <c r="J59" s="5"/>
      <c r="K59" s="6"/>
    </row>
    <row r="60" spans="1:11" s="29" customFormat="1" ht="15.75" x14ac:dyDescent="0.25">
      <c r="A60" s="7">
        <f>+A54+1</f>
        <v>8</v>
      </c>
      <c r="B60" s="73" t="s">
        <v>106</v>
      </c>
      <c r="C60" s="74" t="s">
        <v>67</v>
      </c>
      <c r="D60" s="73">
        <v>20</v>
      </c>
      <c r="E60" s="82"/>
      <c r="F60" s="82"/>
      <c r="G60" s="82"/>
      <c r="H60" s="82"/>
      <c r="I60" s="82"/>
      <c r="J60" s="5"/>
      <c r="K60" s="6"/>
    </row>
    <row r="61" spans="1:11" s="29" customFormat="1" ht="15.75" x14ac:dyDescent="0.25">
      <c r="A61" s="7"/>
      <c r="B61" s="84" t="s">
        <v>95</v>
      </c>
      <c r="C61" s="74" t="s">
        <v>316</v>
      </c>
      <c r="D61" s="73">
        <f>4*3.5*20</f>
        <v>280</v>
      </c>
      <c r="E61" s="82"/>
      <c r="F61" s="82"/>
      <c r="G61" s="82">
        <f t="shared" si="0"/>
        <v>2.2000000000000002</v>
      </c>
      <c r="H61" s="82">
        <f t="shared" si="1"/>
        <v>616</v>
      </c>
      <c r="I61" s="82">
        <v>11.2</v>
      </c>
      <c r="J61" s="5">
        <v>2.2000000000000002</v>
      </c>
      <c r="K61" s="6">
        <f t="shared" si="2"/>
        <v>616</v>
      </c>
    </row>
    <row r="62" spans="1:11" s="29" customFormat="1" ht="15.75" x14ac:dyDescent="0.25">
      <c r="A62" s="7"/>
      <c r="B62" s="84" t="s">
        <v>96</v>
      </c>
      <c r="C62" s="74" t="s">
        <v>316</v>
      </c>
      <c r="D62" s="73">
        <f>+ROUNDUP(2*0.67*20+2.5*1*20,0)</f>
        <v>77</v>
      </c>
      <c r="E62" s="82">
        <v>3.06</v>
      </c>
      <c r="F62" s="82">
        <f t="shared" si="3"/>
        <v>235.62</v>
      </c>
      <c r="G62" s="82">
        <f t="shared" si="0"/>
        <v>3.7399999999999998</v>
      </c>
      <c r="H62" s="82">
        <f t="shared" si="1"/>
        <v>287.97999999999996</v>
      </c>
      <c r="I62" s="82">
        <v>4.8</v>
      </c>
      <c r="J62" s="5">
        <v>6.8</v>
      </c>
      <c r="K62" s="6">
        <f t="shared" si="2"/>
        <v>523.6</v>
      </c>
    </row>
    <row r="63" spans="1:11" s="29" customFormat="1" ht="15.75" x14ac:dyDescent="0.25">
      <c r="A63" s="7"/>
      <c r="B63" s="84" t="s">
        <v>97</v>
      </c>
      <c r="C63" s="74" t="s">
        <v>98</v>
      </c>
      <c r="D63" s="73">
        <f>+ROUNDUP(D62*1.85,0)</f>
        <v>143</v>
      </c>
      <c r="E63" s="82">
        <v>0.57999999999999996</v>
      </c>
      <c r="F63" s="82">
        <f t="shared" si="3"/>
        <v>82.94</v>
      </c>
      <c r="G63" s="82">
        <f t="shared" si="0"/>
        <v>0.87</v>
      </c>
      <c r="H63" s="82">
        <f t="shared" si="1"/>
        <v>124.41</v>
      </c>
      <c r="I63" s="82">
        <v>2.0799999999999996</v>
      </c>
      <c r="J63" s="5">
        <v>1.45</v>
      </c>
      <c r="K63" s="6">
        <f t="shared" si="2"/>
        <v>207.35</v>
      </c>
    </row>
    <row r="64" spans="1:11" s="29" customFormat="1" ht="15.75" x14ac:dyDescent="0.25">
      <c r="A64" s="7"/>
      <c r="B64" s="84" t="s">
        <v>99</v>
      </c>
      <c r="C64" s="74" t="s">
        <v>66</v>
      </c>
      <c r="D64" s="73">
        <f>3.5*2*20</f>
        <v>140</v>
      </c>
      <c r="E64" s="82">
        <v>5.4</v>
      </c>
      <c r="F64" s="82">
        <f t="shared" si="3"/>
        <v>756</v>
      </c>
      <c r="G64" s="82">
        <f t="shared" si="0"/>
        <v>6.6</v>
      </c>
      <c r="H64" s="82">
        <f t="shared" si="1"/>
        <v>924</v>
      </c>
      <c r="I64" s="82">
        <v>14.22</v>
      </c>
      <c r="J64" s="5">
        <v>12</v>
      </c>
      <c r="K64" s="6">
        <f t="shared" si="2"/>
        <v>1680</v>
      </c>
    </row>
    <row r="65" spans="1:11" s="29" customFormat="1" ht="15.75" x14ac:dyDescent="0.25">
      <c r="A65" s="7"/>
      <c r="B65" s="73"/>
      <c r="C65" s="74"/>
      <c r="D65" s="73"/>
      <c r="E65" s="82"/>
      <c r="F65" s="82"/>
      <c r="G65" s="82"/>
      <c r="H65" s="82"/>
      <c r="I65" s="82"/>
      <c r="J65" s="5"/>
      <c r="K65" s="6"/>
    </row>
    <row r="66" spans="1:11" s="29" customFormat="1" ht="15.75" x14ac:dyDescent="0.25">
      <c r="A66" s="7">
        <f>+A60+1</f>
        <v>9</v>
      </c>
      <c r="B66" s="73" t="s">
        <v>107</v>
      </c>
      <c r="C66" s="74" t="s">
        <v>67</v>
      </c>
      <c r="D66" s="73">
        <v>36</v>
      </c>
      <c r="E66" s="82"/>
      <c r="F66" s="82"/>
      <c r="G66" s="82"/>
      <c r="H66" s="82"/>
      <c r="I66" s="82"/>
      <c r="J66" s="5"/>
      <c r="K66" s="6"/>
    </row>
    <row r="67" spans="1:11" s="29" customFormat="1" ht="15.75" x14ac:dyDescent="0.25">
      <c r="A67" s="7"/>
      <c r="B67" s="84" t="s">
        <v>95</v>
      </c>
      <c r="C67" s="74" t="s">
        <v>316</v>
      </c>
      <c r="D67" s="73">
        <f>+ROUNDUP(3.83*3.5*36,0)</f>
        <v>483</v>
      </c>
      <c r="E67" s="82"/>
      <c r="F67" s="82"/>
      <c r="G67" s="82">
        <f t="shared" si="0"/>
        <v>2.2000000000000002</v>
      </c>
      <c r="H67" s="82">
        <f t="shared" si="1"/>
        <v>1062.6000000000001</v>
      </c>
      <c r="I67" s="82">
        <v>19.32</v>
      </c>
      <c r="J67" s="5">
        <v>2.2000000000000002</v>
      </c>
      <c r="K67" s="6">
        <f t="shared" si="2"/>
        <v>1062.6000000000001</v>
      </c>
    </row>
    <row r="68" spans="1:11" s="29" customFormat="1" ht="15.75" x14ac:dyDescent="0.25">
      <c r="A68" s="7"/>
      <c r="B68" s="84" t="s">
        <v>96</v>
      </c>
      <c r="C68" s="74" t="s">
        <v>316</v>
      </c>
      <c r="D68" s="73">
        <f>+ROUNDUP(1.83*0.67*36+1*2.5*36,0)</f>
        <v>135</v>
      </c>
      <c r="E68" s="82">
        <v>3.06</v>
      </c>
      <c r="F68" s="82">
        <f t="shared" si="3"/>
        <v>413.1</v>
      </c>
      <c r="G68" s="82">
        <f t="shared" si="0"/>
        <v>3.7399999999999998</v>
      </c>
      <c r="H68" s="82">
        <f t="shared" si="1"/>
        <v>504.9</v>
      </c>
      <c r="I68" s="82">
        <v>8.42</v>
      </c>
      <c r="J68" s="5">
        <v>6.8</v>
      </c>
      <c r="K68" s="6">
        <f t="shared" si="2"/>
        <v>918</v>
      </c>
    </row>
    <row r="69" spans="1:11" s="29" customFormat="1" ht="15.75" x14ac:dyDescent="0.25">
      <c r="A69" s="7"/>
      <c r="B69" s="84" t="s">
        <v>97</v>
      </c>
      <c r="C69" s="74" t="s">
        <v>98</v>
      </c>
      <c r="D69" s="73">
        <f>+ROUNDUP(D68*1.85,0)</f>
        <v>250</v>
      </c>
      <c r="E69" s="82">
        <v>0.57999999999999996</v>
      </c>
      <c r="F69" s="82">
        <f t="shared" si="3"/>
        <v>145</v>
      </c>
      <c r="G69" s="82">
        <f t="shared" si="0"/>
        <v>0.87</v>
      </c>
      <c r="H69" s="82">
        <f t="shared" si="1"/>
        <v>217.5</v>
      </c>
      <c r="I69" s="82">
        <v>3.63</v>
      </c>
      <c r="J69" s="5">
        <v>1.45</v>
      </c>
      <c r="K69" s="6">
        <f t="shared" si="2"/>
        <v>362.5</v>
      </c>
    </row>
    <row r="70" spans="1:11" s="29" customFormat="1" ht="15.75" x14ac:dyDescent="0.25">
      <c r="A70" s="7"/>
      <c r="B70" s="84" t="s">
        <v>99</v>
      </c>
      <c r="C70" s="74" t="s">
        <v>66</v>
      </c>
      <c r="D70" s="73">
        <f>3.5*2*36</f>
        <v>252</v>
      </c>
      <c r="E70" s="82">
        <v>5.4</v>
      </c>
      <c r="F70" s="82">
        <f t="shared" si="3"/>
        <v>1360.8000000000002</v>
      </c>
      <c r="G70" s="82">
        <f t="shared" si="0"/>
        <v>6.6</v>
      </c>
      <c r="H70" s="82">
        <f t="shared" si="1"/>
        <v>1663.1999999999998</v>
      </c>
      <c r="I70" s="82">
        <v>25.59</v>
      </c>
      <c r="J70" s="5">
        <v>12</v>
      </c>
      <c r="K70" s="6">
        <f t="shared" si="2"/>
        <v>3024</v>
      </c>
    </row>
    <row r="71" spans="1:11" s="29" customFormat="1" ht="15.75" x14ac:dyDescent="0.25">
      <c r="A71" s="7"/>
      <c r="B71" s="73"/>
      <c r="C71" s="74"/>
      <c r="D71" s="73"/>
      <c r="E71" s="82"/>
      <c r="F71" s="82"/>
      <c r="G71" s="82"/>
      <c r="H71" s="82"/>
      <c r="I71" s="82"/>
      <c r="J71" s="5"/>
      <c r="K71" s="6"/>
    </row>
    <row r="72" spans="1:11" s="29" customFormat="1" ht="15.75" x14ac:dyDescent="0.25">
      <c r="A72" s="7">
        <f>+A66+1</f>
        <v>10</v>
      </c>
      <c r="B72" s="73" t="s">
        <v>108</v>
      </c>
      <c r="C72" s="74" t="s">
        <v>67</v>
      </c>
      <c r="D72" s="73">
        <v>12</v>
      </c>
      <c r="E72" s="82"/>
      <c r="F72" s="82"/>
      <c r="G72" s="82"/>
      <c r="H72" s="82"/>
      <c r="I72" s="82"/>
      <c r="J72" s="5"/>
      <c r="K72" s="6"/>
    </row>
    <row r="73" spans="1:11" s="29" customFormat="1" ht="15.75" x14ac:dyDescent="0.25">
      <c r="A73" s="7"/>
      <c r="B73" s="84" t="s">
        <v>95</v>
      </c>
      <c r="C73" s="74" t="s">
        <v>316</v>
      </c>
      <c r="D73" s="73">
        <f>+ROUNDUP(1.67*0.67*12,0)</f>
        <v>14</v>
      </c>
      <c r="E73" s="82"/>
      <c r="F73" s="82"/>
      <c r="G73" s="82">
        <f t="shared" si="0"/>
        <v>2.2000000000000002</v>
      </c>
      <c r="H73" s="82">
        <f t="shared" si="1"/>
        <v>30.800000000000004</v>
      </c>
      <c r="I73" s="82">
        <v>0.56000000000000005</v>
      </c>
      <c r="J73" s="5">
        <v>2.2000000000000002</v>
      </c>
      <c r="K73" s="6">
        <f t="shared" si="2"/>
        <v>30.800000000000004</v>
      </c>
    </row>
    <row r="74" spans="1:11" s="29" customFormat="1" ht="15.75" x14ac:dyDescent="0.25">
      <c r="A74" s="7"/>
      <c r="B74" s="84" t="s">
        <v>96</v>
      </c>
      <c r="C74" s="74" t="s">
        <v>316</v>
      </c>
      <c r="D74" s="73">
        <f>+ROUNDUP(1.67*0.67*12,0)</f>
        <v>14</v>
      </c>
      <c r="E74" s="82">
        <v>3.06</v>
      </c>
      <c r="F74" s="82">
        <f t="shared" si="3"/>
        <v>42.84</v>
      </c>
      <c r="G74" s="82">
        <f t="shared" si="0"/>
        <v>3.7399999999999998</v>
      </c>
      <c r="H74" s="82">
        <f t="shared" si="1"/>
        <v>52.36</v>
      </c>
      <c r="I74" s="82">
        <v>0.88</v>
      </c>
      <c r="J74" s="5">
        <v>6.8</v>
      </c>
      <c r="K74" s="6">
        <f t="shared" si="2"/>
        <v>95.2</v>
      </c>
    </row>
    <row r="75" spans="1:11" s="29" customFormat="1" ht="15.75" x14ac:dyDescent="0.25">
      <c r="A75" s="7"/>
      <c r="B75" s="84" t="s">
        <v>97</v>
      </c>
      <c r="C75" s="74" t="s">
        <v>98</v>
      </c>
      <c r="D75" s="73">
        <f>+ROUNDUP(D74*1.85,0)</f>
        <v>26</v>
      </c>
      <c r="E75" s="82">
        <v>0.57999999999999996</v>
      </c>
      <c r="F75" s="82">
        <f t="shared" si="3"/>
        <v>15.079999999999998</v>
      </c>
      <c r="G75" s="82">
        <f t="shared" si="0"/>
        <v>0.87</v>
      </c>
      <c r="H75" s="82">
        <f t="shared" si="1"/>
        <v>22.62</v>
      </c>
      <c r="I75" s="82">
        <v>0.38</v>
      </c>
      <c r="J75" s="5">
        <v>1.45</v>
      </c>
      <c r="K75" s="6">
        <f t="shared" si="2"/>
        <v>37.699999999999996</v>
      </c>
    </row>
    <row r="76" spans="1:11" s="29" customFormat="1" ht="15.75" x14ac:dyDescent="0.25">
      <c r="A76" s="7"/>
      <c r="B76" s="84" t="s">
        <v>99</v>
      </c>
      <c r="C76" s="74" t="s">
        <v>66</v>
      </c>
      <c r="D76" s="73">
        <f>ROUNDUP(0.67*12*2,0)</f>
        <v>17</v>
      </c>
      <c r="E76" s="82">
        <v>5.4</v>
      </c>
      <c r="F76" s="82">
        <f t="shared" si="3"/>
        <v>91.800000000000011</v>
      </c>
      <c r="G76" s="82">
        <f t="shared" si="0"/>
        <v>6.6</v>
      </c>
      <c r="H76" s="82">
        <f t="shared" si="1"/>
        <v>112.19999999999999</v>
      </c>
      <c r="I76" s="82">
        <v>1.73</v>
      </c>
      <c r="J76" s="5">
        <v>12</v>
      </c>
      <c r="K76" s="6">
        <f t="shared" si="2"/>
        <v>204</v>
      </c>
    </row>
    <row r="77" spans="1:11" s="29" customFormat="1" ht="15.75" x14ac:dyDescent="0.25">
      <c r="A77" s="7"/>
      <c r="B77" s="73"/>
      <c r="C77" s="74"/>
      <c r="D77" s="73"/>
      <c r="E77" s="82"/>
      <c r="F77" s="82"/>
      <c r="G77" s="82"/>
      <c r="H77" s="82"/>
      <c r="I77" s="82"/>
      <c r="J77" s="5"/>
      <c r="K77" s="6"/>
    </row>
    <row r="78" spans="1:11" s="29" customFormat="1" ht="15.75" x14ac:dyDescent="0.25">
      <c r="A78" s="7">
        <f>+A72+1</f>
        <v>11</v>
      </c>
      <c r="B78" s="73" t="s">
        <v>109</v>
      </c>
      <c r="C78" s="74" t="s">
        <v>67</v>
      </c>
      <c r="D78" s="73">
        <v>7</v>
      </c>
      <c r="E78" s="82"/>
      <c r="F78" s="82"/>
      <c r="G78" s="82"/>
      <c r="H78" s="82"/>
      <c r="I78" s="82"/>
      <c r="J78" s="5"/>
      <c r="K78" s="6"/>
    </row>
    <row r="79" spans="1:11" s="29" customFormat="1" ht="15.75" x14ac:dyDescent="0.25">
      <c r="A79" s="7"/>
      <c r="B79" s="84" t="s">
        <v>96</v>
      </c>
      <c r="C79" s="74" t="s">
        <v>316</v>
      </c>
      <c r="D79" s="73">
        <f>+ROUNDUP(7*0.5*1,0)</f>
        <v>4</v>
      </c>
      <c r="E79" s="82">
        <v>3.06</v>
      </c>
      <c r="F79" s="82">
        <f t="shared" si="3"/>
        <v>12.24</v>
      </c>
      <c r="G79" s="82">
        <f t="shared" si="0"/>
        <v>3.7399999999999998</v>
      </c>
      <c r="H79" s="82">
        <f t="shared" si="1"/>
        <v>14.959999999999999</v>
      </c>
      <c r="I79" s="82">
        <v>0.25</v>
      </c>
      <c r="J79" s="5">
        <v>6.8</v>
      </c>
      <c r="K79" s="6">
        <f t="shared" si="2"/>
        <v>27.2</v>
      </c>
    </row>
    <row r="80" spans="1:11" s="29" customFormat="1" ht="15.75" x14ac:dyDescent="0.25">
      <c r="A80" s="7"/>
      <c r="B80" s="84" t="s">
        <v>97</v>
      </c>
      <c r="C80" s="74" t="s">
        <v>98</v>
      </c>
      <c r="D80" s="73">
        <f>+ROUNDUP(D79*1.65,0)</f>
        <v>7</v>
      </c>
      <c r="E80" s="82">
        <v>0.57999999999999996</v>
      </c>
      <c r="F80" s="82">
        <f t="shared" si="3"/>
        <v>4.0599999999999996</v>
      </c>
      <c r="G80" s="82">
        <f t="shared" ref="G80:G142" si="4">+J80-E80</f>
        <v>0.87</v>
      </c>
      <c r="H80" s="82">
        <f t="shared" si="1"/>
        <v>6.09</v>
      </c>
      <c r="I80" s="82">
        <v>0.11</v>
      </c>
      <c r="J80" s="5">
        <v>1.45</v>
      </c>
      <c r="K80" s="6">
        <f t="shared" ref="K80:K142" si="5">J80*D80</f>
        <v>10.15</v>
      </c>
    </row>
    <row r="81" spans="1:11" s="29" customFormat="1" ht="15.75" x14ac:dyDescent="0.25">
      <c r="A81" s="7"/>
      <c r="B81" s="84" t="s">
        <v>99</v>
      </c>
      <c r="C81" s="74" t="s">
        <v>66</v>
      </c>
      <c r="D81" s="73">
        <v>7</v>
      </c>
      <c r="E81" s="82">
        <v>5.4</v>
      </c>
      <c r="F81" s="82">
        <f t="shared" ref="F81:F144" si="6">+E81*D81</f>
        <v>37.800000000000004</v>
      </c>
      <c r="G81" s="82">
        <f t="shared" si="4"/>
        <v>6.6</v>
      </c>
      <c r="H81" s="82">
        <f t="shared" si="1"/>
        <v>46.199999999999996</v>
      </c>
      <c r="I81" s="82">
        <v>0.72</v>
      </c>
      <c r="J81" s="5">
        <v>12</v>
      </c>
      <c r="K81" s="6">
        <f t="shared" si="5"/>
        <v>84</v>
      </c>
    </row>
    <row r="82" spans="1:11" s="29" customFormat="1" ht="15.75" x14ac:dyDescent="0.25">
      <c r="A82" s="7"/>
      <c r="B82" s="73"/>
      <c r="C82" s="74"/>
      <c r="D82" s="73"/>
      <c r="E82" s="82"/>
      <c r="F82" s="82"/>
      <c r="G82" s="82"/>
      <c r="H82" s="82"/>
      <c r="I82" s="82"/>
      <c r="J82" s="5"/>
      <c r="K82" s="6"/>
    </row>
    <row r="83" spans="1:11" s="29" customFormat="1" ht="15.75" x14ac:dyDescent="0.25">
      <c r="A83" s="7">
        <f>+A78+1</f>
        <v>12</v>
      </c>
      <c r="B83" s="73" t="s">
        <v>110</v>
      </c>
      <c r="C83" s="74" t="s">
        <v>116</v>
      </c>
      <c r="D83" s="73">
        <v>1</v>
      </c>
      <c r="E83" s="82"/>
      <c r="F83" s="82"/>
      <c r="G83" s="82"/>
      <c r="H83" s="82"/>
      <c r="I83" s="82"/>
      <c r="J83" s="5"/>
      <c r="K83" s="6"/>
    </row>
    <row r="84" spans="1:11" s="29" customFormat="1" ht="15.75" x14ac:dyDescent="0.25">
      <c r="A84" s="7"/>
      <c r="B84" s="84" t="s">
        <v>96</v>
      </c>
      <c r="C84" s="74" t="s">
        <v>316</v>
      </c>
      <c r="D84" s="73">
        <v>9</v>
      </c>
      <c r="E84" s="82">
        <v>3.06</v>
      </c>
      <c r="F84" s="82">
        <f t="shared" si="6"/>
        <v>27.54</v>
      </c>
      <c r="G84" s="82">
        <f t="shared" si="4"/>
        <v>3.7399999999999998</v>
      </c>
      <c r="H84" s="82">
        <f t="shared" si="1"/>
        <v>33.659999999999997</v>
      </c>
      <c r="I84" s="82">
        <v>0.57000000000000006</v>
      </c>
      <c r="J84" s="5">
        <v>6.8</v>
      </c>
      <c r="K84" s="6">
        <f t="shared" si="5"/>
        <v>61.199999999999996</v>
      </c>
    </row>
    <row r="85" spans="1:11" s="29" customFormat="1" ht="15.75" x14ac:dyDescent="0.25">
      <c r="A85" s="7"/>
      <c r="B85" s="84" t="s">
        <v>97</v>
      </c>
      <c r="C85" s="74" t="s">
        <v>98</v>
      </c>
      <c r="D85" s="73">
        <f>+ROUNDUP(D84*1.85,0)</f>
        <v>17</v>
      </c>
      <c r="E85" s="82">
        <v>0.57999999999999996</v>
      </c>
      <c r="F85" s="82">
        <f t="shared" si="6"/>
        <v>9.86</v>
      </c>
      <c r="G85" s="82">
        <f t="shared" si="4"/>
        <v>0.87</v>
      </c>
      <c r="H85" s="82">
        <f t="shared" si="1"/>
        <v>14.79</v>
      </c>
      <c r="I85" s="82">
        <v>0.25</v>
      </c>
      <c r="J85" s="5">
        <v>1.45</v>
      </c>
      <c r="K85" s="6">
        <f t="shared" si="5"/>
        <v>24.65</v>
      </c>
    </row>
    <row r="86" spans="1:11" s="29" customFormat="1" ht="15.75" x14ac:dyDescent="0.25">
      <c r="A86" s="7"/>
      <c r="B86" s="84" t="s">
        <v>99</v>
      </c>
      <c r="C86" s="74" t="s">
        <v>66</v>
      </c>
      <c r="D86" s="73">
        <v>6</v>
      </c>
      <c r="E86" s="82">
        <v>5.4</v>
      </c>
      <c r="F86" s="82">
        <f t="shared" si="6"/>
        <v>32.400000000000006</v>
      </c>
      <c r="G86" s="82">
        <f t="shared" si="4"/>
        <v>6.6</v>
      </c>
      <c r="H86" s="82">
        <f t="shared" si="1"/>
        <v>39.599999999999994</v>
      </c>
      <c r="I86" s="82">
        <v>0.61</v>
      </c>
      <c r="J86" s="5">
        <v>12</v>
      </c>
      <c r="K86" s="6">
        <f t="shared" si="5"/>
        <v>72</v>
      </c>
    </row>
    <row r="87" spans="1:11" s="29" customFormat="1" ht="15.75" x14ac:dyDescent="0.25">
      <c r="A87" s="7"/>
      <c r="B87" s="73"/>
      <c r="C87" s="74"/>
      <c r="D87" s="73"/>
      <c r="E87" s="82"/>
      <c r="F87" s="82"/>
      <c r="G87" s="82"/>
      <c r="H87" s="82"/>
      <c r="I87" s="82"/>
      <c r="J87" s="5"/>
      <c r="K87" s="6"/>
    </row>
    <row r="88" spans="1:11" s="29" customFormat="1" ht="15.75" x14ac:dyDescent="0.25">
      <c r="A88" s="7"/>
      <c r="B88" s="83" t="s">
        <v>111</v>
      </c>
      <c r="C88" s="74"/>
      <c r="D88" s="73"/>
      <c r="E88" s="82"/>
      <c r="F88" s="82"/>
      <c r="G88" s="82"/>
      <c r="H88" s="82"/>
      <c r="I88" s="82"/>
      <c r="J88" s="5"/>
      <c r="K88" s="6"/>
    </row>
    <row r="89" spans="1:11" s="29" customFormat="1" ht="15.75" x14ac:dyDescent="0.25">
      <c r="A89" s="7">
        <f>+A83+1</f>
        <v>13</v>
      </c>
      <c r="B89" s="73" t="s">
        <v>112</v>
      </c>
      <c r="C89" s="74" t="s">
        <v>66</v>
      </c>
      <c r="D89" s="73">
        <v>789</v>
      </c>
      <c r="E89" s="82"/>
      <c r="F89" s="82"/>
      <c r="G89" s="82"/>
      <c r="H89" s="82"/>
      <c r="I89" s="82"/>
      <c r="J89" s="5"/>
      <c r="K89" s="6"/>
    </row>
    <row r="90" spans="1:11" s="29" customFormat="1" ht="15.75" x14ac:dyDescent="0.25">
      <c r="A90" s="7"/>
      <c r="B90" s="84" t="s">
        <v>96</v>
      </c>
      <c r="C90" s="74" t="s">
        <v>316</v>
      </c>
      <c r="D90" s="73">
        <f>789*0.33</f>
        <v>260.37</v>
      </c>
      <c r="E90" s="82">
        <v>3.06</v>
      </c>
      <c r="F90" s="82">
        <f t="shared" si="6"/>
        <v>796.73220000000003</v>
      </c>
      <c r="G90" s="82">
        <f t="shared" si="4"/>
        <v>3.7399999999999998</v>
      </c>
      <c r="H90" s="82">
        <f t="shared" si="1"/>
        <v>973.78379999999993</v>
      </c>
      <c r="I90" s="82">
        <v>16.23</v>
      </c>
      <c r="J90" s="5">
        <v>6.8</v>
      </c>
      <c r="K90" s="6">
        <f t="shared" si="5"/>
        <v>1770.5160000000001</v>
      </c>
    </row>
    <row r="91" spans="1:11" s="29" customFormat="1" ht="15.75" x14ac:dyDescent="0.25">
      <c r="A91" s="7"/>
      <c r="B91" s="84" t="s">
        <v>113</v>
      </c>
      <c r="C91" s="74" t="s">
        <v>66</v>
      </c>
      <c r="D91" s="73">
        <v>789</v>
      </c>
      <c r="E91" s="82">
        <v>0.60000000000000009</v>
      </c>
      <c r="F91" s="82">
        <f t="shared" si="6"/>
        <v>473.40000000000009</v>
      </c>
      <c r="G91" s="82">
        <f t="shared" si="4"/>
        <v>0.89999999999999991</v>
      </c>
      <c r="H91" s="82">
        <f t="shared" si="1"/>
        <v>710.09999999999991</v>
      </c>
      <c r="I91" s="82">
        <v>11.84</v>
      </c>
      <c r="J91" s="5">
        <v>1.5</v>
      </c>
      <c r="K91" s="6">
        <f t="shared" si="5"/>
        <v>1183.5</v>
      </c>
    </row>
    <row r="92" spans="1:11" s="29" customFormat="1" ht="15.75" x14ac:dyDescent="0.25">
      <c r="A92" s="7"/>
      <c r="B92" s="73"/>
      <c r="C92" s="74"/>
      <c r="D92" s="73"/>
      <c r="E92" s="82"/>
      <c r="F92" s="82"/>
      <c r="G92" s="82"/>
      <c r="H92" s="82"/>
      <c r="I92" s="82"/>
      <c r="J92" s="5"/>
      <c r="K92" s="6"/>
    </row>
    <row r="93" spans="1:11" s="29" customFormat="1" ht="15.75" x14ac:dyDescent="0.25">
      <c r="A93" s="110"/>
      <c r="B93" s="111" t="s">
        <v>114</v>
      </c>
      <c r="C93" s="112"/>
      <c r="D93" s="113"/>
      <c r="E93" s="114"/>
      <c r="F93" s="114"/>
      <c r="G93" s="114"/>
      <c r="H93" s="114"/>
      <c r="I93" s="114"/>
      <c r="J93" s="115"/>
      <c r="K93" s="116"/>
    </row>
    <row r="94" spans="1:11" s="29" customFormat="1" ht="15.75" x14ac:dyDescent="0.25">
      <c r="A94" s="7">
        <f>+A89+1</f>
        <v>14</v>
      </c>
      <c r="B94" s="73" t="s">
        <v>115</v>
      </c>
      <c r="C94" s="74" t="s">
        <v>116</v>
      </c>
      <c r="D94" s="73">
        <v>2</v>
      </c>
      <c r="E94" s="82">
        <v>108.24</v>
      </c>
      <c r="F94" s="82">
        <f t="shared" si="6"/>
        <v>216.48</v>
      </c>
      <c r="G94" s="82">
        <f t="shared" si="4"/>
        <v>137.76</v>
      </c>
      <c r="H94" s="82">
        <f t="shared" si="1"/>
        <v>275.52</v>
      </c>
      <c r="I94" s="82">
        <v>4.76</v>
      </c>
      <c r="J94" s="5">
        <v>246</v>
      </c>
      <c r="K94" s="6">
        <f t="shared" si="5"/>
        <v>492</v>
      </c>
    </row>
    <row r="95" spans="1:11" s="29" customFormat="1" ht="15.75" x14ac:dyDescent="0.25">
      <c r="A95" s="7">
        <f>+A94+1</f>
        <v>15</v>
      </c>
      <c r="B95" s="73" t="s">
        <v>117</v>
      </c>
      <c r="C95" s="74" t="s">
        <v>116</v>
      </c>
      <c r="D95" s="73">
        <v>1</v>
      </c>
      <c r="E95" s="82">
        <v>22</v>
      </c>
      <c r="F95" s="82">
        <f t="shared" si="6"/>
        <v>22</v>
      </c>
      <c r="G95" s="82">
        <f t="shared" si="4"/>
        <v>28</v>
      </c>
      <c r="H95" s="82">
        <f t="shared" si="1"/>
        <v>28</v>
      </c>
      <c r="I95" s="82">
        <v>0.49</v>
      </c>
      <c r="J95" s="5">
        <v>50</v>
      </c>
      <c r="K95" s="6">
        <f t="shared" si="5"/>
        <v>50</v>
      </c>
    </row>
    <row r="96" spans="1:11" s="29" customFormat="1" ht="15.75" x14ac:dyDescent="0.25">
      <c r="A96" s="7">
        <f t="shared" ref="A96:A118" si="7">+A95+1</f>
        <v>16</v>
      </c>
      <c r="B96" s="73" t="s">
        <v>118</v>
      </c>
      <c r="C96" s="74" t="s">
        <v>116</v>
      </c>
      <c r="D96" s="73">
        <v>11</v>
      </c>
      <c r="E96" s="82">
        <v>167.2</v>
      </c>
      <c r="F96" s="82">
        <f t="shared" si="6"/>
        <v>1839.1999999999998</v>
      </c>
      <c r="G96" s="82">
        <f t="shared" si="4"/>
        <v>212.8</v>
      </c>
      <c r="H96" s="82">
        <f t="shared" si="1"/>
        <v>2340.8000000000002</v>
      </c>
      <c r="I96" s="82">
        <v>40.36</v>
      </c>
      <c r="J96" s="5">
        <v>380</v>
      </c>
      <c r="K96" s="6">
        <f t="shared" si="5"/>
        <v>4180</v>
      </c>
    </row>
    <row r="97" spans="1:11" s="29" customFormat="1" ht="15.75" x14ac:dyDescent="0.25">
      <c r="A97" s="7">
        <f t="shared" si="7"/>
        <v>17</v>
      </c>
      <c r="B97" s="73" t="s">
        <v>119</v>
      </c>
      <c r="C97" s="74" t="s">
        <v>116</v>
      </c>
      <c r="D97" s="73">
        <v>1</v>
      </c>
      <c r="E97" s="82">
        <v>193.6</v>
      </c>
      <c r="F97" s="82">
        <f t="shared" si="6"/>
        <v>193.6</v>
      </c>
      <c r="G97" s="82">
        <f t="shared" si="4"/>
        <v>246.4</v>
      </c>
      <c r="H97" s="82">
        <f t="shared" si="1"/>
        <v>246.4</v>
      </c>
      <c r="I97" s="82">
        <v>4.25</v>
      </c>
      <c r="J97" s="5">
        <v>440</v>
      </c>
      <c r="K97" s="6">
        <f t="shared" si="5"/>
        <v>440</v>
      </c>
    </row>
    <row r="98" spans="1:11" s="29" customFormat="1" ht="15.75" x14ac:dyDescent="0.25">
      <c r="A98" s="7">
        <f t="shared" si="7"/>
        <v>18</v>
      </c>
      <c r="B98" s="73" t="s">
        <v>120</v>
      </c>
      <c r="C98" s="74" t="s">
        <v>116</v>
      </c>
      <c r="D98" s="73">
        <v>1</v>
      </c>
      <c r="E98" s="82">
        <v>129.25</v>
      </c>
      <c r="F98" s="82">
        <f t="shared" si="6"/>
        <v>129.25</v>
      </c>
      <c r="G98" s="82">
        <f t="shared" si="4"/>
        <v>164.5</v>
      </c>
      <c r="H98" s="82">
        <f t="shared" si="1"/>
        <v>164.5</v>
      </c>
      <c r="I98" s="82">
        <v>2.84</v>
      </c>
      <c r="J98" s="5">
        <v>293.75</v>
      </c>
      <c r="K98" s="6">
        <f t="shared" si="5"/>
        <v>293.75</v>
      </c>
    </row>
    <row r="99" spans="1:11" s="29" customFormat="1" ht="15.75" x14ac:dyDescent="0.25">
      <c r="A99" s="7">
        <f t="shared" si="7"/>
        <v>19</v>
      </c>
      <c r="B99" s="73" t="s">
        <v>121</v>
      </c>
      <c r="C99" s="74" t="s">
        <v>116</v>
      </c>
      <c r="D99" s="73">
        <v>5</v>
      </c>
      <c r="E99" s="82">
        <v>140.80000000000001</v>
      </c>
      <c r="F99" s="82">
        <f t="shared" si="6"/>
        <v>704</v>
      </c>
      <c r="G99" s="82">
        <f t="shared" si="4"/>
        <v>179.2</v>
      </c>
      <c r="H99" s="82">
        <f t="shared" si="1"/>
        <v>896</v>
      </c>
      <c r="I99" s="82">
        <v>15.45</v>
      </c>
      <c r="J99" s="5">
        <v>320</v>
      </c>
      <c r="K99" s="6">
        <f t="shared" si="5"/>
        <v>1600</v>
      </c>
    </row>
    <row r="100" spans="1:11" s="29" customFormat="1" ht="15.75" x14ac:dyDescent="0.25">
      <c r="A100" s="7">
        <f t="shared" si="7"/>
        <v>20</v>
      </c>
      <c r="B100" s="73" t="s">
        <v>122</v>
      </c>
      <c r="C100" s="74" t="s">
        <v>116</v>
      </c>
      <c r="D100" s="73">
        <v>1</v>
      </c>
      <c r="E100" s="82">
        <v>38.5</v>
      </c>
      <c r="F100" s="82">
        <f t="shared" si="6"/>
        <v>38.5</v>
      </c>
      <c r="G100" s="82">
        <f t="shared" si="4"/>
        <v>49</v>
      </c>
      <c r="H100" s="82">
        <f t="shared" si="1"/>
        <v>49</v>
      </c>
      <c r="I100" s="82">
        <v>0.85</v>
      </c>
      <c r="J100" s="5">
        <v>87.5</v>
      </c>
      <c r="K100" s="6">
        <f t="shared" si="5"/>
        <v>87.5</v>
      </c>
    </row>
    <row r="101" spans="1:11" s="29" customFormat="1" ht="15.75" x14ac:dyDescent="0.25">
      <c r="A101" s="7">
        <f t="shared" si="7"/>
        <v>21</v>
      </c>
      <c r="B101" s="73" t="s">
        <v>123</v>
      </c>
      <c r="C101" s="74" t="s">
        <v>116</v>
      </c>
      <c r="D101" s="73">
        <v>1</v>
      </c>
      <c r="E101" s="82">
        <v>184.8</v>
      </c>
      <c r="F101" s="82">
        <f t="shared" si="6"/>
        <v>184.8</v>
      </c>
      <c r="G101" s="82">
        <f t="shared" si="4"/>
        <v>235.2</v>
      </c>
      <c r="H101" s="82">
        <f t="shared" si="1"/>
        <v>235.2</v>
      </c>
      <c r="I101" s="82">
        <v>4.0599999999999996</v>
      </c>
      <c r="J101" s="5">
        <v>420</v>
      </c>
      <c r="K101" s="6">
        <f t="shared" si="5"/>
        <v>420</v>
      </c>
    </row>
    <row r="102" spans="1:11" s="29" customFormat="1" ht="15.75" x14ac:dyDescent="0.25">
      <c r="A102" s="7">
        <f t="shared" si="7"/>
        <v>22</v>
      </c>
      <c r="B102" s="73" t="s">
        <v>124</v>
      </c>
      <c r="C102" s="74" t="s">
        <v>116</v>
      </c>
      <c r="D102" s="73">
        <v>1</v>
      </c>
      <c r="E102" s="82">
        <v>184.8</v>
      </c>
      <c r="F102" s="82">
        <f t="shared" si="6"/>
        <v>184.8</v>
      </c>
      <c r="G102" s="82">
        <f t="shared" si="4"/>
        <v>235.2</v>
      </c>
      <c r="H102" s="82">
        <f t="shared" si="1"/>
        <v>235.2</v>
      </c>
      <c r="I102" s="82">
        <v>4.0599999999999996</v>
      </c>
      <c r="J102" s="5">
        <v>420</v>
      </c>
      <c r="K102" s="6">
        <f t="shared" si="5"/>
        <v>420</v>
      </c>
    </row>
    <row r="103" spans="1:11" s="29" customFormat="1" ht="15.75" x14ac:dyDescent="0.25">
      <c r="A103" s="7">
        <f t="shared" si="7"/>
        <v>23</v>
      </c>
      <c r="B103" s="73" t="s">
        <v>125</v>
      </c>
      <c r="C103" s="74" t="s">
        <v>116</v>
      </c>
      <c r="D103" s="73">
        <v>2</v>
      </c>
      <c r="E103" s="82">
        <v>22</v>
      </c>
      <c r="F103" s="82">
        <f t="shared" si="6"/>
        <v>44</v>
      </c>
      <c r="G103" s="82">
        <f t="shared" si="4"/>
        <v>28</v>
      </c>
      <c r="H103" s="82">
        <f t="shared" si="1"/>
        <v>56</v>
      </c>
      <c r="I103" s="82">
        <v>0.97</v>
      </c>
      <c r="J103" s="5">
        <v>50</v>
      </c>
      <c r="K103" s="6">
        <f t="shared" si="5"/>
        <v>100</v>
      </c>
    </row>
    <row r="104" spans="1:11" s="29" customFormat="1" ht="15.75" x14ac:dyDescent="0.25">
      <c r="A104" s="7">
        <f t="shared" si="7"/>
        <v>24</v>
      </c>
      <c r="B104" s="73" t="s">
        <v>126</v>
      </c>
      <c r="C104" s="74" t="s">
        <v>116</v>
      </c>
      <c r="D104" s="73">
        <v>4</v>
      </c>
      <c r="E104" s="82">
        <v>55</v>
      </c>
      <c r="F104" s="82">
        <f t="shared" si="6"/>
        <v>220</v>
      </c>
      <c r="G104" s="82">
        <f t="shared" si="4"/>
        <v>70</v>
      </c>
      <c r="H104" s="82">
        <f t="shared" si="1"/>
        <v>280</v>
      </c>
      <c r="I104" s="82">
        <v>4.83</v>
      </c>
      <c r="J104" s="5">
        <v>125</v>
      </c>
      <c r="K104" s="6">
        <f t="shared" si="5"/>
        <v>500</v>
      </c>
    </row>
    <row r="105" spans="1:11" s="29" customFormat="1" ht="15.75" x14ac:dyDescent="0.25">
      <c r="A105" s="7">
        <f t="shared" si="7"/>
        <v>25</v>
      </c>
      <c r="B105" s="73" t="s">
        <v>127</v>
      </c>
      <c r="C105" s="74" t="s">
        <v>116</v>
      </c>
      <c r="D105" s="73">
        <v>1</v>
      </c>
      <c r="E105" s="82">
        <v>110</v>
      </c>
      <c r="F105" s="82">
        <f t="shared" si="6"/>
        <v>110</v>
      </c>
      <c r="G105" s="82">
        <f t="shared" si="4"/>
        <v>140</v>
      </c>
      <c r="H105" s="82">
        <f t="shared" si="1"/>
        <v>140</v>
      </c>
      <c r="I105" s="82">
        <v>2.42</v>
      </c>
      <c r="J105" s="5">
        <v>250</v>
      </c>
      <c r="K105" s="6">
        <f t="shared" si="5"/>
        <v>250</v>
      </c>
    </row>
    <row r="106" spans="1:11" s="29" customFormat="1" ht="15.75" x14ac:dyDescent="0.25">
      <c r="A106" s="7">
        <f t="shared" si="7"/>
        <v>26</v>
      </c>
      <c r="B106" s="73" t="s">
        <v>128</v>
      </c>
      <c r="C106" s="74" t="s">
        <v>116</v>
      </c>
      <c r="D106" s="73">
        <v>1</v>
      </c>
      <c r="E106" s="82">
        <v>140.80000000000001</v>
      </c>
      <c r="F106" s="82">
        <f t="shared" si="6"/>
        <v>140.80000000000001</v>
      </c>
      <c r="G106" s="82">
        <f t="shared" si="4"/>
        <v>179.2</v>
      </c>
      <c r="H106" s="82">
        <f t="shared" si="1"/>
        <v>179.2</v>
      </c>
      <c r="I106" s="82">
        <v>3.09</v>
      </c>
      <c r="J106" s="5">
        <v>320</v>
      </c>
      <c r="K106" s="6">
        <f t="shared" si="5"/>
        <v>320</v>
      </c>
    </row>
    <row r="107" spans="1:11" s="29" customFormat="1" ht="15.75" x14ac:dyDescent="0.25">
      <c r="A107" s="7">
        <f t="shared" si="7"/>
        <v>27</v>
      </c>
      <c r="B107" s="73" t="s">
        <v>129</v>
      </c>
      <c r="C107" s="74" t="s">
        <v>116</v>
      </c>
      <c r="D107" s="73">
        <v>1</v>
      </c>
      <c r="E107" s="82">
        <v>83.6</v>
      </c>
      <c r="F107" s="82">
        <f t="shared" si="6"/>
        <v>83.6</v>
      </c>
      <c r="G107" s="82">
        <f t="shared" si="4"/>
        <v>106.4</v>
      </c>
      <c r="H107" s="82">
        <f t="shared" si="1"/>
        <v>106.4</v>
      </c>
      <c r="I107" s="82">
        <v>1.84</v>
      </c>
      <c r="J107" s="5">
        <v>190</v>
      </c>
      <c r="K107" s="6">
        <f t="shared" si="5"/>
        <v>190</v>
      </c>
    </row>
    <row r="108" spans="1:11" s="29" customFormat="1" ht="15.75" x14ac:dyDescent="0.25">
      <c r="A108" s="7">
        <f t="shared" si="7"/>
        <v>28</v>
      </c>
      <c r="B108" s="73" t="s">
        <v>130</v>
      </c>
      <c r="C108" s="74" t="s">
        <v>116</v>
      </c>
      <c r="D108" s="73">
        <v>1</v>
      </c>
      <c r="E108" s="82">
        <v>55.44</v>
      </c>
      <c r="F108" s="82">
        <f t="shared" si="6"/>
        <v>55.44</v>
      </c>
      <c r="G108" s="82">
        <f t="shared" si="4"/>
        <v>70.56</v>
      </c>
      <c r="H108" s="82">
        <f t="shared" si="1"/>
        <v>70.56</v>
      </c>
      <c r="I108" s="82">
        <v>1.22</v>
      </c>
      <c r="J108" s="5">
        <v>126</v>
      </c>
      <c r="K108" s="6">
        <f t="shared" si="5"/>
        <v>126</v>
      </c>
    </row>
    <row r="109" spans="1:11" s="29" customFormat="1" ht="15.75" x14ac:dyDescent="0.25">
      <c r="A109" s="7">
        <f t="shared" si="7"/>
        <v>29</v>
      </c>
      <c r="B109" s="73" t="s">
        <v>131</v>
      </c>
      <c r="C109" s="74" t="s">
        <v>116</v>
      </c>
      <c r="D109" s="73">
        <v>1</v>
      </c>
      <c r="E109" s="82">
        <v>27.72</v>
      </c>
      <c r="F109" s="82">
        <f t="shared" si="6"/>
        <v>27.72</v>
      </c>
      <c r="G109" s="82">
        <f t="shared" si="4"/>
        <v>35.28</v>
      </c>
      <c r="H109" s="82">
        <f t="shared" si="1"/>
        <v>35.28</v>
      </c>
      <c r="I109" s="82">
        <v>0.61</v>
      </c>
      <c r="J109" s="5">
        <v>63</v>
      </c>
      <c r="K109" s="6">
        <f t="shared" si="5"/>
        <v>63</v>
      </c>
    </row>
    <row r="110" spans="1:11" s="29" customFormat="1" ht="15.75" x14ac:dyDescent="0.25">
      <c r="A110" s="7">
        <f t="shared" si="7"/>
        <v>30</v>
      </c>
      <c r="B110" s="73" t="s">
        <v>132</v>
      </c>
      <c r="C110" s="74" t="s">
        <v>116</v>
      </c>
      <c r="D110" s="73">
        <v>1</v>
      </c>
      <c r="E110" s="82">
        <v>46.2</v>
      </c>
      <c r="F110" s="82">
        <f t="shared" si="6"/>
        <v>46.2</v>
      </c>
      <c r="G110" s="82">
        <f t="shared" si="4"/>
        <v>58.8</v>
      </c>
      <c r="H110" s="82">
        <f t="shared" si="1"/>
        <v>58.8</v>
      </c>
      <c r="I110" s="82">
        <v>1.02</v>
      </c>
      <c r="J110" s="5">
        <v>105</v>
      </c>
      <c r="K110" s="6">
        <f t="shared" si="5"/>
        <v>105</v>
      </c>
    </row>
    <row r="111" spans="1:11" s="29" customFormat="1" ht="15.75" x14ac:dyDescent="0.25">
      <c r="A111" s="7">
        <f t="shared" si="7"/>
        <v>31</v>
      </c>
      <c r="B111" s="73" t="s">
        <v>133</v>
      </c>
      <c r="C111" s="74" t="s">
        <v>116</v>
      </c>
      <c r="D111" s="73">
        <v>1</v>
      </c>
      <c r="E111" s="82">
        <v>66</v>
      </c>
      <c r="F111" s="82">
        <f t="shared" si="6"/>
        <v>66</v>
      </c>
      <c r="G111" s="82">
        <f t="shared" si="4"/>
        <v>84</v>
      </c>
      <c r="H111" s="82">
        <f t="shared" si="1"/>
        <v>84</v>
      </c>
      <c r="I111" s="82">
        <v>1.45</v>
      </c>
      <c r="J111" s="5">
        <v>150</v>
      </c>
      <c r="K111" s="6">
        <f t="shared" si="5"/>
        <v>150</v>
      </c>
    </row>
    <row r="112" spans="1:11" s="29" customFormat="1" ht="15.75" x14ac:dyDescent="0.25">
      <c r="A112" s="7">
        <f t="shared" si="7"/>
        <v>32</v>
      </c>
      <c r="B112" s="73" t="s">
        <v>134</v>
      </c>
      <c r="C112" s="74" t="s">
        <v>116</v>
      </c>
      <c r="D112" s="73">
        <v>1</v>
      </c>
      <c r="E112" s="82">
        <v>42.9</v>
      </c>
      <c r="F112" s="82">
        <f t="shared" si="6"/>
        <v>42.9</v>
      </c>
      <c r="G112" s="82">
        <f t="shared" si="4"/>
        <v>54.6</v>
      </c>
      <c r="H112" s="82">
        <f t="shared" si="1"/>
        <v>54.6</v>
      </c>
      <c r="I112" s="82">
        <v>0.95</v>
      </c>
      <c r="J112" s="5">
        <v>97.5</v>
      </c>
      <c r="K112" s="6">
        <f t="shared" si="5"/>
        <v>97.5</v>
      </c>
    </row>
    <row r="113" spans="1:11" s="29" customFormat="1" ht="15.75" x14ac:dyDescent="0.25">
      <c r="A113" s="7">
        <f t="shared" si="7"/>
        <v>33</v>
      </c>
      <c r="B113" s="73" t="s">
        <v>135</v>
      </c>
      <c r="C113" s="74" t="s">
        <v>116</v>
      </c>
      <c r="D113" s="73">
        <v>1</v>
      </c>
      <c r="E113" s="82">
        <v>42.9</v>
      </c>
      <c r="F113" s="82">
        <f t="shared" si="6"/>
        <v>42.9</v>
      </c>
      <c r="G113" s="82">
        <f t="shared" si="4"/>
        <v>54.6</v>
      </c>
      <c r="H113" s="82">
        <f t="shared" si="1"/>
        <v>54.6</v>
      </c>
      <c r="I113" s="82">
        <v>0.95</v>
      </c>
      <c r="J113" s="5">
        <v>97.5</v>
      </c>
      <c r="K113" s="6">
        <f t="shared" si="5"/>
        <v>97.5</v>
      </c>
    </row>
    <row r="114" spans="1:11" s="29" customFormat="1" ht="15.75" x14ac:dyDescent="0.25">
      <c r="A114" s="7">
        <f t="shared" si="7"/>
        <v>34</v>
      </c>
      <c r="B114" s="73" t="s">
        <v>136</v>
      </c>
      <c r="C114" s="74" t="s">
        <v>116</v>
      </c>
      <c r="D114" s="73">
        <v>1</v>
      </c>
      <c r="E114" s="82">
        <v>110</v>
      </c>
      <c r="F114" s="82">
        <f t="shared" si="6"/>
        <v>110</v>
      </c>
      <c r="G114" s="82">
        <f t="shared" si="4"/>
        <v>140</v>
      </c>
      <c r="H114" s="82">
        <f t="shared" si="1"/>
        <v>140</v>
      </c>
      <c r="I114" s="82">
        <v>2.42</v>
      </c>
      <c r="J114" s="5">
        <v>250</v>
      </c>
      <c r="K114" s="6">
        <f t="shared" si="5"/>
        <v>250</v>
      </c>
    </row>
    <row r="115" spans="1:11" s="29" customFormat="1" ht="15.75" x14ac:dyDescent="0.25">
      <c r="A115" s="7">
        <f t="shared" si="7"/>
        <v>35</v>
      </c>
      <c r="B115" s="73" t="s">
        <v>137</v>
      </c>
      <c r="C115" s="74" t="s">
        <v>67</v>
      </c>
      <c r="D115" s="73">
        <v>19</v>
      </c>
      <c r="E115" s="82">
        <v>5.28</v>
      </c>
      <c r="F115" s="82">
        <f t="shared" si="6"/>
        <v>100.32000000000001</v>
      </c>
      <c r="G115" s="82">
        <f t="shared" si="4"/>
        <v>6.72</v>
      </c>
      <c r="H115" s="82">
        <f t="shared" si="1"/>
        <v>127.67999999999999</v>
      </c>
      <c r="I115" s="82">
        <v>2.21</v>
      </c>
      <c r="J115" s="5">
        <v>12</v>
      </c>
      <c r="K115" s="6">
        <f t="shared" si="5"/>
        <v>228</v>
      </c>
    </row>
    <row r="116" spans="1:11" s="29" customFormat="1" ht="15.75" x14ac:dyDescent="0.25">
      <c r="A116" s="7">
        <f t="shared" si="7"/>
        <v>36</v>
      </c>
      <c r="B116" s="73" t="s">
        <v>138</v>
      </c>
      <c r="C116" s="74" t="s">
        <v>67</v>
      </c>
      <c r="D116" s="73">
        <v>86.5</v>
      </c>
      <c r="E116" s="82">
        <v>7.04</v>
      </c>
      <c r="F116" s="82">
        <f t="shared" si="6"/>
        <v>608.96</v>
      </c>
      <c r="G116" s="82">
        <f t="shared" si="4"/>
        <v>8.9600000000000009</v>
      </c>
      <c r="H116" s="82">
        <f t="shared" si="1"/>
        <v>775.04000000000008</v>
      </c>
      <c r="I116" s="82">
        <v>13.37</v>
      </c>
      <c r="J116" s="5">
        <v>16</v>
      </c>
      <c r="K116" s="6">
        <f t="shared" si="5"/>
        <v>1384</v>
      </c>
    </row>
    <row r="117" spans="1:11" s="29" customFormat="1" ht="15.75" x14ac:dyDescent="0.25">
      <c r="A117" s="7">
        <f t="shared" si="7"/>
        <v>37</v>
      </c>
      <c r="B117" s="73" t="s">
        <v>139</v>
      </c>
      <c r="C117" s="74" t="s">
        <v>66</v>
      </c>
      <c r="D117" s="73">
        <v>42</v>
      </c>
      <c r="E117" s="82">
        <v>1.6719999999999999</v>
      </c>
      <c r="F117" s="82">
        <f t="shared" si="6"/>
        <v>70.224000000000004</v>
      </c>
      <c r="G117" s="82">
        <f t="shared" si="4"/>
        <v>2.1280000000000001</v>
      </c>
      <c r="H117" s="82">
        <f t="shared" si="1"/>
        <v>89.376000000000005</v>
      </c>
      <c r="I117" s="82">
        <v>1.55</v>
      </c>
      <c r="J117" s="5">
        <v>3.8</v>
      </c>
      <c r="K117" s="6">
        <f t="shared" si="5"/>
        <v>159.6</v>
      </c>
    </row>
    <row r="118" spans="1:11" s="29" customFormat="1" ht="15.75" x14ac:dyDescent="0.25">
      <c r="A118" s="7">
        <f t="shared" si="7"/>
        <v>38</v>
      </c>
      <c r="B118" s="73" t="s">
        <v>140</v>
      </c>
      <c r="C118" s="74" t="s">
        <v>66</v>
      </c>
      <c r="D118" s="73">
        <v>398</v>
      </c>
      <c r="E118" s="82">
        <v>1.496</v>
      </c>
      <c r="F118" s="82">
        <f t="shared" si="6"/>
        <v>595.40800000000002</v>
      </c>
      <c r="G118" s="82">
        <f t="shared" si="4"/>
        <v>1.9039999999999999</v>
      </c>
      <c r="H118" s="82">
        <f t="shared" si="1"/>
        <v>757.79199999999992</v>
      </c>
      <c r="I118" s="82">
        <v>13.07</v>
      </c>
      <c r="J118" s="5">
        <v>3.4</v>
      </c>
      <c r="K118" s="6">
        <f t="shared" si="5"/>
        <v>1353.2</v>
      </c>
    </row>
    <row r="119" spans="1:11" s="29" customFormat="1" ht="15.75" x14ac:dyDescent="0.25">
      <c r="A119" s="7"/>
      <c r="B119" s="73"/>
      <c r="C119" s="74"/>
      <c r="D119" s="73"/>
      <c r="E119" s="82"/>
      <c r="F119" s="82"/>
      <c r="G119" s="82"/>
      <c r="H119" s="82"/>
      <c r="I119" s="82"/>
      <c r="J119" s="5"/>
      <c r="K119" s="6"/>
    </row>
    <row r="120" spans="1:11" s="29" customFormat="1" ht="15.75" x14ac:dyDescent="0.25">
      <c r="A120" s="7"/>
      <c r="B120" s="83" t="s">
        <v>141</v>
      </c>
      <c r="C120" s="74"/>
      <c r="D120" s="73"/>
      <c r="E120" s="82"/>
      <c r="F120" s="82"/>
      <c r="G120" s="82"/>
      <c r="H120" s="82"/>
      <c r="I120" s="82"/>
      <c r="J120" s="5"/>
      <c r="K120" s="6"/>
    </row>
    <row r="121" spans="1:11" s="29" customFormat="1" ht="15.75" x14ac:dyDescent="0.25">
      <c r="A121" s="7">
        <f>+A118+1</f>
        <v>39</v>
      </c>
      <c r="B121" s="73" t="s">
        <v>142</v>
      </c>
      <c r="C121" s="74" t="s">
        <v>116</v>
      </c>
      <c r="D121" s="73">
        <v>7</v>
      </c>
      <c r="E121" s="82">
        <v>167.2</v>
      </c>
      <c r="F121" s="82">
        <f t="shared" si="6"/>
        <v>1170.3999999999999</v>
      </c>
      <c r="G121" s="82">
        <f t="shared" si="4"/>
        <v>212.8</v>
      </c>
      <c r="H121" s="82">
        <f t="shared" si="1"/>
        <v>1489.6000000000001</v>
      </c>
      <c r="I121" s="82">
        <v>25.69</v>
      </c>
      <c r="J121" s="5">
        <v>380</v>
      </c>
      <c r="K121" s="6">
        <f t="shared" si="5"/>
        <v>2660</v>
      </c>
    </row>
    <row r="122" spans="1:11" s="29" customFormat="1" ht="15.75" x14ac:dyDescent="0.25">
      <c r="A122" s="7">
        <f>+A121+1</f>
        <v>40</v>
      </c>
      <c r="B122" s="73" t="s">
        <v>143</v>
      </c>
      <c r="C122" s="74" t="s">
        <v>116</v>
      </c>
      <c r="D122" s="73">
        <v>9</v>
      </c>
      <c r="E122" s="82">
        <v>167.2</v>
      </c>
      <c r="F122" s="82">
        <f t="shared" si="6"/>
        <v>1504.8</v>
      </c>
      <c r="G122" s="82">
        <f t="shared" si="4"/>
        <v>212.8</v>
      </c>
      <c r="H122" s="82">
        <f t="shared" si="1"/>
        <v>1915.2</v>
      </c>
      <c r="I122" s="82">
        <v>33.03</v>
      </c>
      <c r="J122" s="5">
        <v>380</v>
      </c>
      <c r="K122" s="6">
        <f t="shared" si="5"/>
        <v>3420</v>
      </c>
    </row>
    <row r="123" spans="1:11" s="29" customFormat="1" ht="15.75" x14ac:dyDescent="0.25">
      <c r="A123" s="7">
        <f t="shared" ref="A123:A136" si="8">+A122+1</f>
        <v>41</v>
      </c>
      <c r="B123" s="73" t="s">
        <v>144</v>
      </c>
      <c r="C123" s="74" t="s">
        <v>116</v>
      </c>
      <c r="D123" s="73">
        <v>1</v>
      </c>
      <c r="E123" s="82">
        <v>193.6</v>
      </c>
      <c r="F123" s="82">
        <f t="shared" si="6"/>
        <v>193.6</v>
      </c>
      <c r="G123" s="82">
        <f t="shared" si="4"/>
        <v>246.4</v>
      </c>
      <c r="H123" s="82">
        <f t="shared" si="1"/>
        <v>246.4</v>
      </c>
      <c r="I123" s="82">
        <v>4.25</v>
      </c>
      <c r="J123" s="5">
        <v>440</v>
      </c>
      <c r="K123" s="6">
        <f t="shared" si="5"/>
        <v>440</v>
      </c>
    </row>
    <row r="124" spans="1:11" s="29" customFormat="1" ht="15.75" x14ac:dyDescent="0.25">
      <c r="A124" s="7">
        <f t="shared" si="8"/>
        <v>42</v>
      </c>
      <c r="B124" s="73" t="s">
        <v>145</v>
      </c>
      <c r="C124" s="74" t="s">
        <v>116</v>
      </c>
      <c r="D124" s="73">
        <v>1</v>
      </c>
      <c r="E124" s="82">
        <v>124.08</v>
      </c>
      <c r="F124" s="82">
        <f t="shared" si="6"/>
        <v>124.08</v>
      </c>
      <c r="G124" s="82">
        <f t="shared" si="4"/>
        <v>157.92000000000002</v>
      </c>
      <c r="H124" s="82">
        <f t="shared" si="1"/>
        <v>157.92000000000002</v>
      </c>
      <c r="I124" s="82">
        <v>2.73</v>
      </c>
      <c r="J124" s="5">
        <v>282</v>
      </c>
      <c r="K124" s="6">
        <f t="shared" si="5"/>
        <v>282</v>
      </c>
    </row>
    <row r="125" spans="1:11" s="29" customFormat="1" ht="15.75" x14ac:dyDescent="0.25">
      <c r="A125" s="7">
        <f t="shared" si="8"/>
        <v>43</v>
      </c>
      <c r="B125" s="73" t="s">
        <v>146</v>
      </c>
      <c r="C125" s="74" t="s">
        <v>116</v>
      </c>
      <c r="D125" s="73">
        <v>1</v>
      </c>
      <c r="E125" s="82">
        <v>140.80000000000001</v>
      </c>
      <c r="F125" s="82">
        <f t="shared" si="6"/>
        <v>140.80000000000001</v>
      </c>
      <c r="G125" s="82">
        <f t="shared" si="4"/>
        <v>179.2</v>
      </c>
      <c r="H125" s="82">
        <f t="shared" si="1"/>
        <v>179.2</v>
      </c>
      <c r="I125" s="82">
        <v>3.09</v>
      </c>
      <c r="J125" s="5">
        <v>320</v>
      </c>
      <c r="K125" s="6">
        <f t="shared" si="5"/>
        <v>320</v>
      </c>
    </row>
    <row r="126" spans="1:11" s="29" customFormat="1" ht="15.75" x14ac:dyDescent="0.25">
      <c r="A126" s="7">
        <f t="shared" si="8"/>
        <v>44</v>
      </c>
      <c r="B126" s="73" t="s">
        <v>147</v>
      </c>
      <c r="C126" s="74" t="s">
        <v>116</v>
      </c>
      <c r="D126" s="73">
        <v>1</v>
      </c>
      <c r="E126" s="82">
        <v>130.24</v>
      </c>
      <c r="F126" s="82">
        <f t="shared" si="6"/>
        <v>130.24</v>
      </c>
      <c r="G126" s="82">
        <f t="shared" si="4"/>
        <v>165.76</v>
      </c>
      <c r="H126" s="82">
        <f t="shared" si="1"/>
        <v>165.76</v>
      </c>
      <c r="I126" s="82">
        <v>2.86</v>
      </c>
      <c r="J126" s="5">
        <v>296</v>
      </c>
      <c r="K126" s="6">
        <f t="shared" si="5"/>
        <v>296</v>
      </c>
    </row>
    <row r="127" spans="1:11" s="29" customFormat="1" ht="15.75" x14ac:dyDescent="0.25">
      <c r="A127" s="7">
        <f t="shared" si="8"/>
        <v>45</v>
      </c>
      <c r="B127" s="73" t="s">
        <v>148</v>
      </c>
      <c r="C127" s="74" t="s">
        <v>116</v>
      </c>
      <c r="D127" s="73">
        <v>1</v>
      </c>
      <c r="E127" s="82">
        <v>165.44</v>
      </c>
      <c r="F127" s="82">
        <f t="shared" si="6"/>
        <v>165.44</v>
      </c>
      <c r="G127" s="82">
        <f t="shared" si="4"/>
        <v>210.56</v>
      </c>
      <c r="H127" s="82">
        <f t="shared" si="1"/>
        <v>210.56</v>
      </c>
      <c r="I127" s="82">
        <v>3.6399999999999997</v>
      </c>
      <c r="J127" s="5">
        <v>376</v>
      </c>
      <c r="K127" s="6">
        <f t="shared" si="5"/>
        <v>376</v>
      </c>
    </row>
    <row r="128" spans="1:11" s="29" customFormat="1" ht="15.75" x14ac:dyDescent="0.25">
      <c r="A128" s="7">
        <f t="shared" si="8"/>
        <v>46</v>
      </c>
      <c r="B128" s="73" t="s">
        <v>149</v>
      </c>
      <c r="C128" s="74" t="s">
        <v>116</v>
      </c>
      <c r="D128" s="73">
        <v>1</v>
      </c>
      <c r="E128" s="82">
        <v>140.80000000000001</v>
      </c>
      <c r="F128" s="82">
        <f t="shared" si="6"/>
        <v>140.80000000000001</v>
      </c>
      <c r="G128" s="82">
        <f t="shared" si="4"/>
        <v>179.2</v>
      </c>
      <c r="H128" s="82">
        <f t="shared" si="1"/>
        <v>179.2</v>
      </c>
      <c r="I128" s="82">
        <v>3.09</v>
      </c>
      <c r="J128" s="5">
        <v>320</v>
      </c>
      <c r="K128" s="6">
        <f t="shared" si="5"/>
        <v>320</v>
      </c>
    </row>
    <row r="129" spans="1:11" s="29" customFormat="1" ht="15.75" x14ac:dyDescent="0.25">
      <c r="A129" s="7">
        <f t="shared" si="8"/>
        <v>47</v>
      </c>
      <c r="B129" s="73" t="s">
        <v>150</v>
      </c>
      <c r="C129" s="74" t="s">
        <v>116</v>
      </c>
      <c r="D129" s="73">
        <v>1</v>
      </c>
      <c r="E129" s="82">
        <v>167.2</v>
      </c>
      <c r="F129" s="82">
        <f t="shared" si="6"/>
        <v>167.2</v>
      </c>
      <c r="G129" s="82">
        <f t="shared" si="4"/>
        <v>212.8</v>
      </c>
      <c r="H129" s="82">
        <f t="shared" si="1"/>
        <v>212.8</v>
      </c>
      <c r="I129" s="82">
        <v>3.67</v>
      </c>
      <c r="J129" s="5">
        <v>380</v>
      </c>
      <c r="K129" s="6">
        <f t="shared" si="5"/>
        <v>380</v>
      </c>
    </row>
    <row r="130" spans="1:11" s="29" customFormat="1" ht="15.75" x14ac:dyDescent="0.25">
      <c r="A130" s="7">
        <f t="shared" si="8"/>
        <v>48</v>
      </c>
      <c r="B130" s="73" t="s">
        <v>151</v>
      </c>
      <c r="C130" s="74" t="s">
        <v>116</v>
      </c>
      <c r="D130" s="73">
        <v>1</v>
      </c>
      <c r="E130" s="82">
        <v>167.2</v>
      </c>
      <c r="F130" s="82">
        <f t="shared" si="6"/>
        <v>167.2</v>
      </c>
      <c r="G130" s="82">
        <f t="shared" si="4"/>
        <v>212.8</v>
      </c>
      <c r="H130" s="82">
        <f t="shared" si="1"/>
        <v>212.8</v>
      </c>
      <c r="I130" s="82">
        <v>3.67</v>
      </c>
      <c r="J130" s="5">
        <v>380</v>
      </c>
      <c r="K130" s="6">
        <f t="shared" si="5"/>
        <v>380</v>
      </c>
    </row>
    <row r="131" spans="1:11" s="29" customFormat="1" ht="15.75" x14ac:dyDescent="0.25">
      <c r="A131" s="7">
        <f t="shared" si="8"/>
        <v>49</v>
      </c>
      <c r="B131" s="73" t="s">
        <v>152</v>
      </c>
      <c r="C131" s="74" t="s">
        <v>116</v>
      </c>
      <c r="D131" s="73">
        <v>1</v>
      </c>
      <c r="E131" s="82">
        <v>38.5</v>
      </c>
      <c r="F131" s="82">
        <f t="shared" si="6"/>
        <v>38.5</v>
      </c>
      <c r="G131" s="82">
        <f t="shared" si="4"/>
        <v>49</v>
      </c>
      <c r="H131" s="82">
        <f t="shared" si="1"/>
        <v>49</v>
      </c>
      <c r="I131" s="82">
        <v>0.85</v>
      </c>
      <c r="J131" s="5">
        <v>87.5</v>
      </c>
      <c r="K131" s="6">
        <f t="shared" si="5"/>
        <v>87.5</v>
      </c>
    </row>
    <row r="132" spans="1:11" s="29" customFormat="1" ht="15.75" x14ac:dyDescent="0.25">
      <c r="A132" s="7">
        <f t="shared" si="8"/>
        <v>50</v>
      </c>
      <c r="B132" s="73" t="s">
        <v>153</v>
      </c>
      <c r="C132" s="74" t="s">
        <v>116</v>
      </c>
      <c r="D132" s="73">
        <v>1</v>
      </c>
      <c r="E132" s="82">
        <v>97.02</v>
      </c>
      <c r="F132" s="82">
        <f t="shared" si="6"/>
        <v>97.02</v>
      </c>
      <c r="G132" s="82">
        <f t="shared" si="4"/>
        <v>123.48</v>
      </c>
      <c r="H132" s="82">
        <f t="shared" si="1"/>
        <v>123.48</v>
      </c>
      <c r="I132" s="82">
        <v>2.13</v>
      </c>
      <c r="J132" s="5">
        <v>220.5</v>
      </c>
      <c r="K132" s="6">
        <f t="shared" si="5"/>
        <v>220.5</v>
      </c>
    </row>
    <row r="133" spans="1:11" s="29" customFormat="1" ht="15.75" x14ac:dyDescent="0.25">
      <c r="A133" s="7">
        <f t="shared" si="8"/>
        <v>51</v>
      </c>
      <c r="B133" s="73" t="s">
        <v>154</v>
      </c>
      <c r="C133" s="74" t="s">
        <v>116</v>
      </c>
      <c r="D133" s="73">
        <v>1</v>
      </c>
      <c r="E133" s="82">
        <v>27.72</v>
      </c>
      <c r="F133" s="82">
        <f t="shared" si="6"/>
        <v>27.72</v>
      </c>
      <c r="G133" s="82">
        <f t="shared" si="4"/>
        <v>35.28</v>
      </c>
      <c r="H133" s="82">
        <f t="shared" si="1"/>
        <v>35.28</v>
      </c>
      <c r="I133" s="82">
        <v>0.61</v>
      </c>
      <c r="J133" s="5">
        <v>63</v>
      </c>
      <c r="K133" s="6">
        <f t="shared" si="5"/>
        <v>63</v>
      </c>
    </row>
    <row r="134" spans="1:11" s="29" customFormat="1" ht="15.75" x14ac:dyDescent="0.25">
      <c r="A134" s="7">
        <f t="shared" si="8"/>
        <v>52</v>
      </c>
      <c r="B134" s="73" t="s">
        <v>155</v>
      </c>
      <c r="C134" s="74" t="s">
        <v>116</v>
      </c>
      <c r="D134" s="73">
        <v>1</v>
      </c>
      <c r="E134" s="82">
        <v>28.6</v>
      </c>
      <c r="F134" s="82">
        <f t="shared" si="6"/>
        <v>28.6</v>
      </c>
      <c r="G134" s="82">
        <f t="shared" si="4"/>
        <v>36.4</v>
      </c>
      <c r="H134" s="82">
        <f t="shared" si="1"/>
        <v>36.4</v>
      </c>
      <c r="I134" s="82">
        <v>0.63</v>
      </c>
      <c r="J134" s="5">
        <v>65</v>
      </c>
      <c r="K134" s="6">
        <f t="shared" si="5"/>
        <v>65</v>
      </c>
    </row>
    <row r="135" spans="1:11" s="29" customFormat="1" ht="15.75" x14ac:dyDescent="0.25">
      <c r="A135" s="7">
        <f t="shared" si="8"/>
        <v>53</v>
      </c>
      <c r="B135" s="73" t="s">
        <v>156</v>
      </c>
      <c r="C135" s="74" t="s">
        <v>116</v>
      </c>
      <c r="D135" s="73">
        <v>1</v>
      </c>
      <c r="E135" s="82">
        <v>79.2</v>
      </c>
      <c r="F135" s="82">
        <f t="shared" si="6"/>
        <v>79.2</v>
      </c>
      <c r="G135" s="82">
        <f t="shared" si="4"/>
        <v>100.8</v>
      </c>
      <c r="H135" s="82">
        <f t="shared" si="1"/>
        <v>100.8</v>
      </c>
      <c r="I135" s="82">
        <v>1.74</v>
      </c>
      <c r="J135" s="5">
        <v>180</v>
      </c>
      <c r="K135" s="6">
        <f t="shared" si="5"/>
        <v>180</v>
      </c>
    </row>
    <row r="136" spans="1:11" s="29" customFormat="1" ht="15.75" x14ac:dyDescent="0.25">
      <c r="A136" s="7">
        <f t="shared" si="8"/>
        <v>54</v>
      </c>
      <c r="B136" s="73" t="s">
        <v>157</v>
      </c>
      <c r="C136" s="74" t="s">
        <v>67</v>
      </c>
      <c r="D136" s="73">
        <v>11</v>
      </c>
      <c r="E136" s="82">
        <v>5.28</v>
      </c>
      <c r="F136" s="82">
        <f t="shared" si="6"/>
        <v>58.080000000000005</v>
      </c>
      <c r="G136" s="82">
        <f t="shared" si="4"/>
        <v>6.72</v>
      </c>
      <c r="H136" s="82">
        <f t="shared" si="1"/>
        <v>73.92</v>
      </c>
      <c r="I136" s="82">
        <v>1.28</v>
      </c>
      <c r="J136" s="5">
        <v>12</v>
      </c>
      <c r="K136" s="6">
        <f t="shared" si="5"/>
        <v>132</v>
      </c>
    </row>
    <row r="137" spans="1:11" s="29" customFormat="1" ht="15.75" x14ac:dyDescent="0.25">
      <c r="A137" s="7"/>
      <c r="B137" s="73"/>
      <c r="C137" s="74"/>
      <c r="D137" s="73"/>
      <c r="E137" s="82"/>
      <c r="F137" s="82"/>
      <c r="G137" s="82"/>
      <c r="H137" s="82"/>
      <c r="I137" s="82"/>
      <c r="J137" s="5"/>
      <c r="K137" s="6"/>
    </row>
    <row r="138" spans="1:11" s="29" customFormat="1" ht="15.75" x14ac:dyDescent="0.25">
      <c r="A138" s="7"/>
      <c r="B138" s="83" t="s">
        <v>158</v>
      </c>
      <c r="C138" s="74"/>
      <c r="D138" s="73"/>
      <c r="E138" s="82"/>
      <c r="F138" s="82"/>
      <c r="G138" s="82"/>
      <c r="H138" s="82"/>
      <c r="I138" s="82"/>
      <c r="J138" s="5"/>
      <c r="K138" s="6"/>
    </row>
    <row r="139" spans="1:11" s="29" customFormat="1" ht="15.75" x14ac:dyDescent="0.25">
      <c r="A139" s="7">
        <f>+A136+1</f>
        <v>55</v>
      </c>
      <c r="B139" s="73" t="s">
        <v>159</v>
      </c>
      <c r="C139" s="74" t="s">
        <v>116</v>
      </c>
      <c r="D139" s="73">
        <v>11</v>
      </c>
      <c r="E139" s="82">
        <v>306.18</v>
      </c>
      <c r="F139" s="82">
        <f t="shared" si="6"/>
        <v>3367.98</v>
      </c>
      <c r="G139" s="82">
        <f t="shared" si="4"/>
        <v>374.21999999999997</v>
      </c>
      <c r="H139" s="82">
        <f t="shared" si="1"/>
        <v>4116.42</v>
      </c>
      <c r="I139" s="82">
        <v>70.98</v>
      </c>
      <c r="J139" s="5">
        <v>680.4</v>
      </c>
      <c r="K139" s="6">
        <f t="shared" si="5"/>
        <v>7484.4</v>
      </c>
    </row>
    <row r="140" spans="1:11" s="29" customFormat="1" ht="15.75" x14ac:dyDescent="0.25">
      <c r="A140" s="7">
        <f t="shared" ref="A140:A142" si="9">+A139+1</f>
        <v>56</v>
      </c>
      <c r="B140" s="73" t="s">
        <v>160</v>
      </c>
      <c r="C140" s="74" t="s">
        <v>116</v>
      </c>
      <c r="D140" s="73">
        <v>11</v>
      </c>
      <c r="E140" s="82">
        <v>362.88</v>
      </c>
      <c r="F140" s="82">
        <f t="shared" si="6"/>
        <v>3991.68</v>
      </c>
      <c r="G140" s="82">
        <f t="shared" si="4"/>
        <v>443.52</v>
      </c>
      <c r="H140" s="82">
        <f t="shared" si="1"/>
        <v>4878.7199999999993</v>
      </c>
      <c r="I140" s="82">
        <v>84.12</v>
      </c>
      <c r="J140" s="5">
        <v>806.4</v>
      </c>
      <c r="K140" s="6">
        <f t="shared" si="5"/>
        <v>8870.4</v>
      </c>
    </row>
    <row r="141" spans="1:11" s="29" customFormat="1" ht="15.75" x14ac:dyDescent="0.25">
      <c r="A141" s="7">
        <f t="shared" si="9"/>
        <v>57</v>
      </c>
      <c r="B141" s="73" t="s">
        <v>161</v>
      </c>
      <c r="C141" s="74" t="s">
        <v>116</v>
      </c>
      <c r="D141" s="73">
        <v>1</v>
      </c>
      <c r="E141" s="82">
        <v>159.57</v>
      </c>
      <c r="F141" s="82">
        <f t="shared" si="6"/>
        <v>159.57</v>
      </c>
      <c r="G141" s="82">
        <f t="shared" si="4"/>
        <v>195.02999999999997</v>
      </c>
      <c r="H141" s="82">
        <f t="shared" si="1"/>
        <v>195.02999999999997</v>
      </c>
      <c r="I141" s="82">
        <v>3.3699999999999997</v>
      </c>
      <c r="J141" s="5">
        <v>354.59999999999997</v>
      </c>
      <c r="K141" s="6">
        <f t="shared" si="5"/>
        <v>354.59999999999997</v>
      </c>
    </row>
    <row r="142" spans="1:11" s="29" customFormat="1" ht="15.75" x14ac:dyDescent="0.25">
      <c r="A142" s="7">
        <f t="shared" si="9"/>
        <v>58</v>
      </c>
      <c r="B142" s="73" t="s">
        <v>162</v>
      </c>
      <c r="C142" s="74" t="s">
        <v>67</v>
      </c>
      <c r="D142" s="73">
        <v>74</v>
      </c>
      <c r="E142" s="82">
        <v>24.75</v>
      </c>
      <c r="F142" s="82">
        <f t="shared" si="6"/>
        <v>1831.5</v>
      </c>
      <c r="G142" s="82">
        <f t="shared" si="4"/>
        <v>30.25</v>
      </c>
      <c r="H142" s="82">
        <f t="shared" si="1"/>
        <v>2238.5</v>
      </c>
      <c r="I142" s="82">
        <v>38.6</v>
      </c>
      <c r="J142" s="5">
        <v>55</v>
      </c>
      <c r="K142" s="6">
        <f t="shared" si="5"/>
        <v>4070</v>
      </c>
    </row>
    <row r="143" spans="1:11" s="29" customFormat="1" ht="15.75" x14ac:dyDescent="0.25">
      <c r="A143" s="7"/>
      <c r="B143" s="73"/>
      <c r="C143" s="74"/>
      <c r="D143" s="73"/>
      <c r="E143" s="82"/>
      <c r="F143" s="82"/>
      <c r="G143" s="82"/>
      <c r="H143" s="82"/>
      <c r="I143" s="82"/>
      <c r="J143" s="5"/>
      <c r="K143" s="6"/>
    </row>
    <row r="144" spans="1:11" s="29" customFormat="1" ht="15.75" x14ac:dyDescent="0.25">
      <c r="A144" s="7">
        <f>+A142+1</f>
        <v>59</v>
      </c>
      <c r="B144" s="73" t="s">
        <v>163</v>
      </c>
      <c r="C144" s="74" t="s">
        <v>164</v>
      </c>
      <c r="D144" s="73">
        <v>1</v>
      </c>
      <c r="E144" s="82">
        <v>225</v>
      </c>
      <c r="F144" s="82">
        <f t="shared" si="6"/>
        <v>225</v>
      </c>
      <c r="G144" s="82">
        <f t="shared" ref="G144:G207" si="10">+J144-E144</f>
        <v>275</v>
      </c>
      <c r="H144" s="82">
        <f t="shared" si="1"/>
        <v>275</v>
      </c>
      <c r="I144" s="82">
        <v>4.4399999999999995</v>
      </c>
      <c r="J144" s="5">
        <v>500</v>
      </c>
      <c r="K144" s="6">
        <f t="shared" ref="K144:K207" si="11">J144*D144</f>
        <v>500</v>
      </c>
    </row>
    <row r="145" spans="1:11" s="29" customFormat="1" ht="15.75" x14ac:dyDescent="0.25">
      <c r="A145" s="7">
        <f>+A144+1</f>
        <v>60</v>
      </c>
      <c r="B145" s="73" t="s">
        <v>165</v>
      </c>
      <c r="C145" s="74" t="s">
        <v>66</v>
      </c>
      <c r="D145" s="73">
        <v>735</v>
      </c>
      <c r="E145" s="82">
        <v>1.8900000000000001</v>
      </c>
      <c r="F145" s="82">
        <f t="shared" ref="F145:F208" si="12">+E145*D145</f>
        <v>1389.15</v>
      </c>
      <c r="G145" s="82">
        <f t="shared" si="10"/>
        <v>2.31</v>
      </c>
      <c r="H145" s="82">
        <f t="shared" si="1"/>
        <v>1697.8500000000001</v>
      </c>
      <c r="I145" s="82">
        <v>27.39</v>
      </c>
      <c r="J145" s="5">
        <v>4.2</v>
      </c>
      <c r="K145" s="6">
        <f t="shared" si="11"/>
        <v>3087</v>
      </c>
    </row>
    <row r="146" spans="1:11" s="29" customFormat="1" ht="15.75" x14ac:dyDescent="0.25">
      <c r="A146" s="7">
        <f t="shared" ref="A146:A148" si="13">+A145+1</f>
        <v>61</v>
      </c>
      <c r="B146" s="73" t="s">
        <v>166</v>
      </c>
      <c r="C146" s="74" t="s">
        <v>66</v>
      </c>
      <c r="D146" s="73">
        <v>735</v>
      </c>
      <c r="E146" s="82">
        <v>0.63</v>
      </c>
      <c r="F146" s="82">
        <f t="shared" si="12"/>
        <v>463.05</v>
      </c>
      <c r="G146" s="82">
        <f t="shared" si="10"/>
        <v>0.76999999999999991</v>
      </c>
      <c r="H146" s="82">
        <f t="shared" si="1"/>
        <v>565.94999999999993</v>
      </c>
      <c r="I146" s="82">
        <v>9.129999999999999</v>
      </c>
      <c r="J146" s="5">
        <v>1.4</v>
      </c>
      <c r="K146" s="6">
        <f t="shared" si="11"/>
        <v>1029</v>
      </c>
    </row>
    <row r="147" spans="1:11" s="29" customFormat="1" ht="15.75" x14ac:dyDescent="0.25">
      <c r="A147" s="7">
        <f t="shared" si="13"/>
        <v>62</v>
      </c>
      <c r="B147" s="73" t="s">
        <v>167</v>
      </c>
      <c r="C147" s="74" t="s">
        <v>66</v>
      </c>
      <c r="D147" s="73">
        <v>735</v>
      </c>
      <c r="E147" s="82">
        <v>0.40500000000000003</v>
      </c>
      <c r="F147" s="82">
        <f t="shared" si="12"/>
        <v>297.67500000000001</v>
      </c>
      <c r="G147" s="82">
        <f t="shared" si="10"/>
        <v>0.495</v>
      </c>
      <c r="H147" s="82">
        <f t="shared" si="1"/>
        <v>363.82499999999999</v>
      </c>
      <c r="I147" s="82">
        <v>5.87</v>
      </c>
      <c r="J147" s="5">
        <v>0.9</v>
      </c>
      <c r="K147" s="6">
        <f t="shared" si="11"/>
        <v>661.5</v>
      </c>
    </row>
    <row r="148" spans="1:11" s="29" customFormat="1" ht="15.75" x14ac:dyDescent="0.25">
      <c r="A148" s="7">
        <f t="shared" si="13"/>
        <v>63</v>
      </c>
      <c r="B148" s="73" t="s">
        <v>168</v>
      </c>
      <c r="C148" s="74" t="s">
        <v>66</v>
      </c>
      <c r="D148" s="73">
        <v>735</v>
      </c>
      <c r="E148" s="82">
        <v>2.0699999999999998</v>
      </c>
      <c r="F148" s="82">
        <f t="shared" si="12"/>
        <v>1521.4499999999998</v>
      </c>
      <c r="G148" s="82">
        <f t="shared" si="10"/>
        <v>2.5299999999999998</v>
      </c>
      <c r="H148" s="82">
        <f t="shared" si="1"/>
        <v>1859.55</v>
      </c>
      <c r="I148" s="82">
        <v>30</v>
      </c>
      <c r="J148" s="5">
        <v>4.5999999999999996</v>
      </c>
      <c r="K148" s="6">
        <f t="shared" si="11"/>
        <v>3380.9999999999995</v>
      </c>
    </row>
    <row r="149" spans="1:11" s="29" customFormat="1" ht="15.75" x14ac:dyDescent="0.25">
      <c r="A149" s="7"/>
      <c r="B149" s="73"/>
      <c r="C149" s="74"/>
      <c r="D149" s="73"/>
      <c r="E149" s="82"/>
      <c r="F149" s="82"/>
      <c r="G149" s="82"/>
      <c r="H149" s="82"/>
      <c r="I149" s="82"/>
      <c r="J149" s="5"/>
      <c r="K149" s="6"/>
    </row>
    <row r="150" spans="1:11" s="29" customFormat="1" ht="15.75" x14ac:dyDescent="0.25">
      <c r="A150" s="7"/>
      <c r="B150" s="83" t="s">
        <v>169</v>
      </c>
      <c r="C150" s="74"/>
      <c r="D150" s="73"/>
      <c r="E150" s="82"/>
      <c r="F150" s="82"/>
      <c r="G150" s="82"/>
      <c r="H150" s="82"/>
      <c r="I150" s="82"/>
      <c r="J150" s="5"/>
      <c r="K150" s="6"/>
    </row>
    <row r="151" spans="1:11" s="29" customFormat="1" ht="15.75" x14ac:dyDescent="0.25">
      <c r="A151" s="7">
        <f>+A148+1</f>
        <v>64</v>
      </c>
      <c r="B151" s="73" t="s">
        <v>170</v>
      </c>
      <c r="C151" s="74" t="s">
        <v>116</v>
      </c>
      <c r="D151" s="73">
        <v>6</v>
      </c>
      <c r="E151" s="82">
        <v>85.5</v>
      </c>
      <c r="F151" s="82">
        <f t="shared" si="12"/>
        <v>513</v>
      </c>
      <c r="G151" s="82">
        <f t="shared" si="10"/>
        <v>104.5</v>
      </c>
      <c r="H151" s="82">
        <f t="shared" si="1"/>
        <v>627</v>
      </c>
      <c r="I151" s="82">
        <v>10.82</v>
      </c>
      <c r="J151" s="5">
        <v>190</v>
      </c>
      <c r="K151" s="6">
        <f t="shared" si="11"/>
        <v>1140</v>
      </c>
    </row>
    <row r="152" spans="1:11" s="29" customFormat="1" ht="15.75" x14ac:dyDescent="0.25">
      <c r="A152" s="7">
        <f>+A151+1</f>
        <v>65</v>
      </c>
      <c r="B152" s="73" t="s">
        <v>171</v>
      </c>
      <c r="C152" s="74" t="s">
        <v>116</v>
      </c>
      <c r="D152" s="73">
        <v>8</v>
      </c>
      <c r="E152" s="82">
        <v>85.5</v>
      </c>
      <c r="F152" s="82">
        <f t="shared" si="12"/>
        <v>684</v>
      </c>
      <c r="G152" s="82">
        <f t="shared" si="10"/>
        <v>104.5</v>
      </c>
      <c r="H152" s="82">
        <f t="shared" si="1"/>
        <v>836</v>
      </c>
      <c r="I152" s="82">
        <v>14.42</v>
      </c>
      <c r="J152" s="5">
        <v>190</v>
      </c>
      <c r="K152" s="6">
        <f t="shared" si="11"/>
        <v>1520</v>
      </c>
    </row>
    <row r="153" spans="1:11" s="29" customFormat="1" ht="15.75" x14ac:dyDescent="0.25">
      <c r="A153" s="7">
        <f t="shared" ref="A153:A155" si="14">+A152+1</f>
        <v>66</v>
      </c>
      <c r="B153" s="73" t="s">
        <v>172</v>
      </c>
      <c r="C153" s="74" t="s">
        <v>116</v>
      </c>
      <c r="D153" s="73">
        <v>2</v>
      </c>
      <c r="E153" s="82">
        <v>85.5</v>
      </c>
      <c r="F153" s="82">
        <f t="shared" si="12"/>
        <v>171</v>
      </c>
      <c r="G153" s="82">
        <f t="shared" si="10"/>
        <v>104.5</v>
      </c>
      <c r="H153" s="82">
        <f t="shared" si="1"/>
        <v>209</v>
      </c>
      <c r="I153" s="82">
        <v>3.61</v>
      </c>
      <c r="J153" s="5">
        <v>190</v>
      </c>
      <c r="K153" s="6">
        <f t="shared" si="11"/>
        <v>380</v>
      </c>
    </row>
    <row r="154" spans="1:11" s="29" customFormat="1" ht="15.75" x14ac:dyDescent="0.25">
      <c r="A154" s="7">
        <f t="shared" si="14"/>
        <v>67</v>
      </c>
      <c r="B154" s="73" t="s">
        <v>173</v>
      </c>
      <c r="C154" s="74" t="s">
        <v>116</v>
      </c>
      <c r="D154" s="73">
        <v>6</v>
      </c>
      <c r="E154" s="82">
        <v>85.5</v>
      </c>
      <c r="F154" s="82">
        <f t="shared" si="12"/>
        <v>513</v>
      </c>
      <c r="G154" s="82">
        <f t="shared" si="10"/>
        <v>104.5</v>
      </c>
      <c r="H154" s="82">
        <f t="shared" si="1"/>
        <v>627</v>
      </c>
      <c r="I154" s="82">
        <v>10.82</v>
      </c>
      <c r="J154" s="5">
        <v>190</v>
      </c>
      <c r="K154" s="6">
        <f t="shared" si="11"/>
        <v>1140</v>
      </c>
    </row>
    <row r="155" spans="1:11" s="29" customFormat="1" ht="15.75" x14ac:dyDescent="0.25">
      <c r="A155" s="7">
        <f t="shared" si="14"/>
        <v>68</v>
      </c>
      <c r="B155" s="73" t="s">
        <v>174</v>
      </c>
      <c r="C155" s="74" t="s">
        <v>116</v>
      </c>
      <c r="D155" s="73">
        <v>4</v>
      </c>
      <c r="E155" s="82">
        <v>85.5</v>
      </c>
      <c r="F155" s="82">
        <f t="shared" si="12"/>
        <v>342</v>
      </c>
      <c r="G155" s="82">
        <f t="shared" si="10"/>
        <v>104.5</v>
      </c>
      <c r="H155" s="82">
        <f t="shared" si="1"/>
        <v>418</v>
      </c>
      <c r="I155" s="82">
        <v>7.21</v>
      </c>
      <c r="J155" s="5">
        <v>190</v>
      </c>
      <c r="K155" s="6">
        <f t="shared" si="11"/>
        <v>760</v>
      </c>
    </row>
    <row r="156" spans="1:11" s="29" customFormat="1" ht="15.75" x14ac:dyDescent="0.25">
      <c r="A156" s="7"/>
      <c r="B156" s="73"/>
      <c r="C156" s="74"/>
      <c r="D156" s="73"/>
      <c r="E156" s="82"/>
      <c r="F156" s="82"/>
      <c r="G156" s="82"/>
      <c r="H156" s="82"/>
      <c r="I156" s="82"/>
      <c r="J156" s="5"/>
      <c r="K156" s="6"/>
    </row>
    <row r="157" spans="1:11" s="29" customFormat="1" ht="15.75" x14ac:dyDescent="0.25">
      <c r="A157" s="7"/>
      <c r="B157" s="83" t="s">
        <v>175</v>
      </c>
      <c r="C157" s="74"/>
      <c r="D157" s="73"/>
      <c r="E157" s="82"/>
      <c r="F157" s="82"/>
      <c r="G157" s="82"/>
      <c r="H157" s="82"/>
      <c r="I157" s="82"/>
      <c r="J157" s="5"/>
      <c r="K157" s="6"/>
    </row>
    <row r="158" spans="1:11" s="29" customFormat="1" ht="15.75" x14ac:dyDescent="0.25">
      <c r="A158" s="7">
        <f>+A155+1</f>
        <v>69</v>
      </c>
      <c r="B158" s="73" t="s">
        <v>176</v>
      </c>
      <c r="C158" s="74" t="s">
        <v>116</v>
      </c>
      <c r="D158" s="73">
        <v>9</v>
      </c>
      <c r="E158" s="82">
        <v>85.5</v>
      </c>
      <c r="F158" s="82">
        <f t="shared" si="12"/>
        <v>769.5</v>
      </c>
      <c r="G158" s="82">
        <f t="shared" si="10"/>
        <v>104.5</v>
      </c>
      <c r="H158" s="82">
        <f t="shared" si="1"/>
        <v>940.5</v>
      </c>
      <c r="I158" s="82">
        <v>16.220000000000002</v>
      </c>
      <c r="J158" s="5">
        <v>190</v>
      </c>
      <c r="K158" s="6">
        <f t="shared" si="11"/>
        <v>1710</v>
      </c>
    </row>
    <row r="159" spans="1:11" s="29" customFormat="1" ht="15.75" x14ac:dyDescent="0.25">
      <c r="A159" s="7">
        <f>+A158+1</f>
        <v>70</v>
      </c>
      <c r="B159" s="73" t="s">
        <v>177</v>
      </c>
      <c r="C159" s="74" t="s">
        <v>116</v>
      </c>
      <c r="D159" s="73">
        <v>1</v>
      </c>
      <c r="E159" s="82">
        <v>85.5</v>
      </c>
      <c r="F159" s="82">
        <f t="shared" si="12"/>
        <v>85.5</v>
      </c>
      <c r="G159" s="82">
        <f t="shared" si="10"/>
        <v>104.5</v>
      </c>
      <c r="H159" s="82">
        <f t="shared" si="1"/>
        <v>104.5</v>
      </c>
      <c r="I159" s="82">
        <v>1.81</v>
      </c>
      <c r="J159" s="5">
        <v>190</v>
      </c>
      <c r="K159" s="6">
        <f t="shared" si="11"/>
        <v>190</v>
      </c>
    </row>
    <row r="160" spans="1:11" s="29" customFormat="1" ht="15.75" x14ac:dyDescent="0.25">
      <c r="A160" s="7">
        <f t="shared" ref="A160:A163" si="15">+A159+1</f>
        <v>71</v>
      </c>
      <c r="B160" s="73" t="s">
        <v>178</v>
      </c>
      <c r="C160" s="74" t="s">
        <v>116</v>
      </c>
      <c r="D160" s="73">
        <v>1</v>
      </c>
      <c r="E160" s="82">
        <v>85.5</v>
      </c>
      <c r="F160" s="82">
        <f t="shared" si="12"/>
        <v>85.5</v>
      </c>
      <c r="G160" s="82">
        <f t="shared" si="10"/>
        <v>104.5</v>
      </c>
      <c r="H160" s="82">
        <f t="shared" si="1"/>
        <v>104.5</v>
      </c>
      <c r="I160" s="82">
        <v>1.81</v>
      </c>
      <c r="J160" s="5">
        <v>190</v>
      </c>
      <c r="K160" s="6">
        <f t="shared" si="11"/>
        <v>190</v>
      </c>
    </row>
    <row r="161" spans="1:11" s="29" customFormat="1" ht="15.75" x14ac:dyDescent="0.25">
      <c r="A161" s="7">
        <f t="shared" si="15"/>
        <v>72</v>
      </c>
      <c r="B161" s="73" t="s">
        <v>179</v>
      </c>
      <c r="C161" s="74" t="s">
        <v>116</v>
      </c>
      <c r="D161" s="73">
        <v>4</v>
      </c>
      <c r="E161" s="82">
        <v>85.5</v>
      </c>
      <c r="F161" s="82">
        <f t="shared" si="12"/>
        <v>342</v>
      </c>
      <c r="G161" s="82">
        <f t="shared" si="10"/>
        <v>104.5</v>
      </c>
      <c r="H161" s="82">
        <f t="shared" si="1"/>
        <v>418</v>
      </c>
      <c r="I161" s="82">
        <v>7.21</v>
      </c>
      <c r="J161" s="5">
        <v>190</v>
      </c>
      <c r="K161" s="6">
        <f t="shared" si="11"/>
        <v>760</v>
      </c>
    </row>
    <row r="162" spans="1:11" s="29" customFormat="1" ht="15.75" x14ac:dyDescent="0.25">
      <c r="A162" s="7">
        <f t="shared" si="15"/>
        <v>73</v>
      </c>
      <c r="B162" s="73" t="s">
        <v>180</v>
      </c>
      <c r="C162" s="74" t="s">
        <v>116</v>
      </c>
      <c r="D162" s="73">
        <v>1</v>
      </c>
      <c r="E162" s="82">
        <v>85.5</v>
      </c>
      <c r="F162" s="82">
        <f t="shared" si="12"/>
        <v>85.5</v>
      </c>
      <c r="G162" s="82">
        <f t="shared" si="10"/>
        <v>104.5</v>
      </c>
      <c r="H162" s="82">
        <f t="shared" si="1"/>
        <v>104.5</v>
      </c>
      <c r="I162" s="82">
        <v>1.81</v>
      </c>
      <c r="J162" s="5">
        <v>190</v>
      </c>
      <c r="K162" s="6">
        <f t="shared" si="11"/>
        <v>190</v>
      </c>
    </row>
    <row r="163" spans="1:11" s="29" customFormat="1" ht="15.75" x14ac:dyDescent="0.25">
      <c r="A163" s="7">
        <f t="shared" si="15"/>
        <v>74</v>
      </c>
      <c r="B163" s="73" t="s">
        <v>181</v>
      </c>
      <c r="C163" s="74" t="s">
        <v>116</v>
      </c>
      <c r="D163" s="73">
        <v>1</v>
      </c>
      <c r="E163" s="82">
        <v>85.5</v>
      </c>
      <c r="F163" s="82">
        <f t="shared" si="12"/>
        <v>85.5</v>
      </c>
      <c r="G163" s="82">
        <f t="shared" si="10"/>
        <v>104.5</v>
      </c>
      <c r="H163" s="82">
        <f t="shared" si="1"/>
        <v>104.5</v>
      </c>
      <c r="I163" s="82">
        <v>1.81</v>
      </c>
      <c r="J163" s="5">
        <v>190</v>
      </c>
      <c r="K163" s="6">
        <f t="shared" si="11"/>
        <v>190</v>
      </c>
    </row>
    <row r="164" spans="1:11" s="29" customFormat="1" ht="15.75" x14ac:dyDescent="0.25">
      <c r="A164" s="7"/>
      <c r="B164" s="73"/>
      <c r="C164" s="74"/>
      <c r="D164" s="73"/>
      <c r="E164" s="82"/>
      <c r="F164" s="82"/>
      <c r="G164" s="82"/>
      <c r="H164" s="82"/>
      <c r="I164" s="82"/>
      <c r="J164" s="5"/>
      <c r="K164" s="6"/>
    </row>
    <row r="165" spans="1:11" s="29" customFormat="1" ht="15.75" x14ac:dyDescent="0.25">
      <c r="A165" s="7"/>
      <c r="B165" s="83" t="s">
        <v>182</v>
      </c>
      <c r="C165" s="74"/>
      <c r="D165" s="73"/>
      <c r="E165" s="82"/>
      <c r="F165" s="82"/>
      <c r="G165" s="82"/>
      <c r="H165" s="82"/>
      <c r="I165" s="82"/>
      <c r="J165" s="5"/>
      <c r="K165" s="6"/>
    </row>
    <row r="166" spans="1:11" s="29" customFormat="1" ht="15.75" x14ac:dyDescent="0.25">
      <c r="A166" s="7">
        <f>+A163+1</f>
        <v>75</v>
      </c>
      <c r="B166" s="73" t="s">
        <v>183</v>
      </c>
      <c r="C166" s="74" t="s">
        <v>116</v>
      </c>
      <c r="D166" s="73">
        <v>2</v>
      </c>
      <c r="E166" s="82">
        <v>85.5</v>
      </c>
      <c r="F166" s="82">
        <f t="shared" si="12"/>
        <v>171</v>
      </c>
      <c r="G166" s="82">
        <f t="shared" si="10"/>
        <v>104.5</v>
      </c>
      <c r="H166" s="82">
        <f t="shared" si="1"/>
        <v>209</v>
      </c>
      <c r="I166" s="82">
        <v>3.61</v>
      </c>
      <c r="J166" s="5">
        <v>190</v>
      </c>
      <c r="K166" s="6">
        <f t="shared" si="11"/>
        <v>380</v>
      </c>
    </row>
    <row r="167" spans="1:11" s="29" customFormat="1" ht="15" customHeight="1" x14ac:dyDescent="0.25">
      <c r="A167" s="7">
        <f>+A166+1</f>
        <v>76</v>
      </c>
      <c r="B167" s="73" t="s">
        <v>184</v>
      </c>
      <c r="C167" s="74" t="s">
        <v>116</v>
      </c>
      <c r="D167" s="73">
        <v>2</v>
      </c>
      <c r="E167" s="5">
        <v>85.5</v>
      </c>
      <c r="F167" s="82">
        <f t="shared" si="12"/>
        <v>171</v>
      </c>
      <c r="G167" s="82">
        <f t="shared" si="10"/>
        <v>104.5</v>
      </c>
      <c r="H167" s="82">
        <f t="shared" ref="H167:H228" si="16">+G167*D167</f>
        <v>209</v>
      </c>
      <c r="I167" s="82">
        <v>3.61</v>
      </c>
      <c r="J167" s="5">
        <v>190</v>
      </c>
      <c r="K167" s="6">
        <f t="shared" si="11"/>
        <v>380</v>
      </c>
    </row>
    <row r="168" spans="1:11" s="29" customFormat="1" ht="15.75" x14ac:dyDescent="0.25">
      <c r="A168" s="7"/>
      <c r="B168" s="73"/>
      <c r="C168" s="74"/>
      <c r="D168" s="73"/>
      <c r="E168" s="82"/>
      <c r="F168" s="82"/>
      <c r="G168" s="82"/>
      <c r="H168" s="82"/>
      <c r="I168" s="82"/>
      <c r="J168" s="5"/>
      <c r="K168" s="6"/>
    </row>
    <row r="169" spans="1:11" s="29" customFormat="1" ht="30" x14ac:dyDescent="0.25">
      <c r="A169" s="7">
        <f>+A167+1</f>
        <v>77</v>
      </c>
      <c r="B169" s="85" t="s">
        <v>185</v>
      </c>
      <c r="C169" s="74" t="s">
        <v>164</v>
      </c>
      <c r="D169" s="73">
        <v>1</v>
      </c>
      <c r="E169" s="82">
        <v>1785</v>
      </c>
      <c r="F169" s="82">
        <f t="shared" si="12"/>
        <v>1785</v>
      </c>
      <c r="G169" s="86">
        <f t="shared" si="10"/>
        <v>2465</v>
      </c>
      <c r="H169" s="86">
        <f t="shared" si="16"/>
        <v>2465</v>
      </c>
      <c r="I169" s="86">
        <v>37.93</v>
      </c>
      <c r="J169" s="5">
        <v>4250</v>
      </c>
      <c r="K169" s="6">
        <f t="shared" si="11"/>
        <v>4250</v>
      </c>
    </row>
    <row r="170" spans="1:11" s="29" customFormat="1" ht="15.75" x14ac:dyDescent="0.25">
      <c r="A170" s="7"/>
      <c r="B170" s="73"/>
      <c r="C170" s="74"/>
      <c r="D170" s="73"/>
      <c r="E170" s="82"/>
      <c r="F170" s="82"/>
      <c r="G170" s="82"/>
      <c r="H170" s="82"/>
      <c r="I170" s="82"/>
      <c r="J170" s="5"/>
      <c r="K170" s="6"/>
    </row>
    <row r="171" spans="1:11" s="29" customFormat="1" ht="15.75" x14ac:dyDescent="0.25">
      <c r="A171" s="7">
        <f>+A169+1</f>
        <v>78</v>
      </c>
      <c r="B171" s="73" t="s">
        <v>186</v>
      </c>
      <c r="C171" s="74" t="s">
        <v>67</v>
      </c>
      <c r="D171" s="73">
        <v>7</v>
      </c>
      <c r="E171" s="82">
        <v>7.65</v>
      </c>
      <c r="F171" s="82">
        <f t="shared" si="12"/>
        <v>53.550000000000004</v>
      </c>
      <c r="G171" s="82">
        <f t="shared" si="10"/>
        <v>9.35</v>
      </c>
      <c r="H171" s="82">
        <f t="shared" si="16"/>
        <v>65.45</v>
      </c>
      <c r="I171" s="82">
        <v>1.1300000000000001</v>
      </c>
      <c r="J171" s="5">
        <v>17</v>
      </c>
      <c r="K171" s="6">
        <f t="shared" si="11"/>
        <v>119</v>
      </c>
    </row>
    <row r="172" spans="1:11" s="29" customFormat="1" ht="15.75" x14ac:dyDescent="0.25">
      <c r="A172" s="7">
        <f>+A171+1</f>
        <v>79</v>
      </c>
      <c r="B172" s="73" t="s">
        <v>187</v>
      </c>
      <c r="C172" s="74" t="s">
        <v>67</v>
      </c>
      <c r="D172" s="73">
        <v>6</v>
      </c>
      <c r="E172" s="82">
        <v>11.25</v>
      </c>
      <c r="F172" s="82">
        <f t="shared" si="12"/>
        <v>67.5</v>
      </c>
      <c r="G172" s="82">
        <f t="shared" si="10"/>
        <v>13.75</v>
      </c>
      <c r="H172" s="82">
        <f t="shared" si="16"/>
        <v>82.5</v>
      </c>
      <c r="I172" s="82">
        <v>1.43</v>
      </c>
      <c r="J172" s="5">
        <v>25</v>
      </c>
      <c r="K172" s="6">
        <f t="shared" si="11"/>
        <v>150</v>
      </c>
    </row>
    <row r="173" spans="1:11" s="29" customFormat="1" ht="15.75" x14ac:dyDescent="0.25">
      <c r="A173" s="7">
        <f t="shared" ref="A173:A175" si="17">+A172+1</f>
        <v>80</v>
      </c>
      <c r="B173" s="73" t="s">
        <v>188</v>
      </c>
      <c r="C173" s="74" t="s">
        <v>67</v>
      </c>
      <c r="D173" s="73">
        <v>7</v>
      </c>
      <c r="E173" s="82">
        <v>8.1</v>
      </c>
      <c r="F173" s="82">
        <f t="shared" si="12"/>
        <v>56.699999999999996</v>
      </c>
      <c r="G173" s="82">
        <f t="shared" si="10"/>
        <v>9.9</v>
      </c>
      <c r="H173" s="82">
        <f t="shared" si="16"/>
        <v>69.3</v>
      </c>
      <c r="I173" s="82">
        <v>1.2</v>
      </c>
      <c r="J173" s="5">
        <v>18</v>
      </c>
      <c r="K173" s="6">
        <f t="shared" si="11"/>
        <v>126</v>
      </c>
    </row>
    <row r="174" spans="1:11" s="29" customFormat="1" ht="15.75" x14ac:dyDescent="0.25">
      <c r="A174" s="7">
        <f t="shared" si="17"/>
        <v>81</v>
      </c>
      <c r="B174" s="73" t="s">
        <v>189</v>
      </c>
      <c r="C174" s="74" t="s">
        <v>116</v>
      </c>
      <c r="D174" s="73">
        <v>5</v>
      </c>
      <c r="E174" s="82">
        <v>97.2</v>
      </c>
      <c r="F174" s="82">
        <f t="shared" si="12"/>
        <v>486</v>
      </c>
      <c r="G174" s="82">
        <f t="shared" si="10"/>
        <v>118.8</v>
      </c>
      <c r="H174" s="82">
        <f t="shared" si="16"/>
        <v>594</v>
      </c>
      <c r="I174" s="82">
        <v>10.25</v>
      </c>
      <c r="J174" s="5">
        <v>216</v>
      </c>
      <c r="K174" s="6">
        <f t="shared" si="11"/>
        <v>1080</v>
      </c>
    </row>
    <row r="175" spans="1:11" s="29" customFormat="1" ht="15.75" x14ac:dyDescent="0.25">
      <c r="A175" s="7">
        <f t="shared" si="17"/>
        <v>82</v>
      </c>
      <c r="B175" s="73" t="s">
        <v>190</v>
      </c>
      <c r="C175" s="74" t="s">
        <v>67</v>
      </c>
      <c r="D175" s="73">
        <v>18</v>
      </c>
      <c r="E175" s="82">
        <v>13.5</v>
      </c>
      <c r="F175" s="82">
        <f t="shared" si="12"/>
        <v>243</v>
      </c>
      <c r="G175" s="82">
        <f t="shared" si="10"/>
        <v>16.5</v>
      </c>
      <c r="H175" s="82">
        <f t="shared" si="16"/>
        <v>297</v>
      </c>
      <c r="I175" s="82">
        <v>5.13</v>
      </c>
      <c r="J175" s="5">
        <v>30</v>
      </c>
      <c r="K175" s="6">
        <f t="shared" si="11"/>
        <v>540</v>
      </c>
    </row>
    <row r="176" spans="1:11" s="29" customFormat="1" ht="15.75" x14ac:dyDescent="0.25">
      <c r="A176" s="7"/>
      <c r="B176" s="73"/>
      <c r="C176" s="74"/>
      <c r="D176" s="73"/>
      <c r="E176" s="82"/>
      <c r="F176" s="82"/>
      <c r="G176" s="82"/>
      <c r="H176" s="82"/>
      <c r="I176" s="82"/>
      <c r="J176" s="5"/>
      <c r="K176" s="6"/>
    </row>
    <row r="177" spans="1:11" s="29" customFormat="1" ht="15.75" x14ac:dyDescent="0.25">
      <c r="A177" s="7"/>
      <c r="B177" s="81" t="s">
        <v>191</v>
      </c>
      <c r="C177" s="74"/>
      <c r="D177" s="73"/>
      <c r="E177" s="82"/>
      <c r="F177" s="82"/>
      <c r="G177" s="82"/>
      <c r="H177" s="82"/>
      <c r="I177" s="82"/>
      <c r="J177" s="5"/>
      <c r="K177" s="6"/>
    </row>
    <row r="178" spans="1:11" s="29" customFormat="1" ht="15.75" x14ac:dyDescent="0.25">
      <c r="A178" s="7"/>
      <c r="B178" s="83" t="s">
        <v>192</v>
      </c>
      <c r="C178" s="74"/>
      <c r="D178" s="73"/>
      <c r="E178" s="82"/>
      <c r="F178" s="82"/>
      <c r="G178" s="82"/>
      <c r="H178" s="82"/>
      <c r="I178" s="82"/>
      <c r="J178" s="5"/>
      <c r="K178" s="6"/>
    </row>
    <row r="179" spans="1:11" s="29" customFormat="1" ht="15.75" x14ac:dyDescent="0.25">
      <c r="A179" s="7">
        <f>+A175+1</f>
        <v>83</v>
      </c>
      <c r="B179" s="73" t="s">
        <v>193</v>
      </c>
      <c r="C179" s="74" t="s">
        <v>66</v>
      </c>
      <c r="D179" s="87">
        <v>2809</v>
      </c>
      <c r="E179" s="82">
        <v>11.465999999999999</v>
      </c>
      <c r="F179" s="82">
        <f t="shared" si="12"/>
        <v>32207.993999999999</v>
      </c>
      <c r="G179" s="82">
        <f t="shared" si="10"/>
        <v>15.834000000000001</v>
      </c>
      <c r="H179" s="82">
        <f t="shared" si="16"/>
        <v>44477.706000000006</v>
      </c>
      <c r="I179" s="82">
        <v>741.3</v>
      </c>
      <c r="J179" s="5">
        <v>27.3</v>
      </c>
      <c r="K179" s="6">
        <f t="shared" si="11"/>
        <v>76685.7</v>
      </c>
    </row>
    <row r="180" spans="1:11" s="29" customFormat="1" ht="15.75" x14ac:dyDescent="0.25">
      <c r="A180" s="7">
        <f>+A179+1</f>
        <v>84</v>
      </c>
      <c r="B180" s="73" t="s">
        <v>194</v>
      </c>
      <c r="C180" s="74" t="s">
        <v>67</v>
      </c>
      <c r="D180" s="73">
        <v>19</v>
      </c>
      <c r="E180" s="82">
        <v>23.099999999999998</v>
      </c>
      <c r="F180" s="82">
        <f t="shared" si="12"/>
        <v>438.9</v>
      </c>
      <c r="G180" s="82">
        <f t="shared" si="10"/>
        <v>31.900000000000002</v>
      </c>
      <c r="H180" s="82">
        <f t="shared" si="16"/>
        <v>606.1</v>
      </c>
      <c r="I180" s="82">
        <v>10.11</v>
      </c>
      <c r="J180" s="5">
        <v>55</v>
      </c>
      <c r="K180" s="6">
        <f t="shared" si="11"/>
        <v>1045</v>
      </c>
    </row>
    <row r="181" spans="1:11" s="29" customFormat="1" ht="15.75" x14ac:dyDescent="0.25">
      <c r="A181" s="7">
        <f t="shared" ref="A181:A189" si="18">+A180+1</f>
        <v>85</v>
      </c>
      <c r="B181" s="73" t="s">
        <v>195</v>
      </c>
      <c r="C181" s="74" t="s">
        <v>67</v>
      </c>
      <c r="D181" s="73">
        <v>46</v>
      </c>
      <c r="E181" s="82">
        <v>25.2</v>
      </c>
      <c r="F181" s="82">
        <f t="shared" si="12"/>
        <v>1159.2</v>
      </c>
      <c r="G181" s="82">
        <f t="shared" si="10"/>
        <v>34.799999999999997</v>
      </c>
      <c r="H181" s="82">
        <f t="shared" si="16"/>
        <v>1600.8</v>
      </c>
      <c r="I181" s="82">
        <v>26.68</v>
      </c>
      <c r="J181" s="5">
        <v>60</v>
      </c>
      <c r="K181" s="6">
        <f t="shared" si="11"/>
        <v>2760</v>
      </c>
    </row>
    <row r="182" spans="1:11" s="29" customFormat="1" ht="15.75" x14ac:dyDescent="0.25">
      <c r="A182" s="7">
        <f t="shared" si="18"/>
        <v>86</v>
      </c>
      <c r="B182" s="73" t="s">
        <v>196</v>
      </c>
      <c r="C182" s="74" t="s">
        <v>67</v>
      </c>
      <c r="D182" s="73">
        <v>6</v>
      </c>
      <c r="E182" s="82">
        <v>14.7</v>
      </c>
      <c r="F182" s="82">
        <f t="shared" si="12"/>
        <v>88.199999999999989</v>
      </c>
      <c r="G182" s="82">
        <f t="shared" si="10"/>
        <v>20.3</v>
      </c>
      <c r="H182" s="82">
        <f t="shared" si="16"/>
        <v>121.80000000000001</v>
      </c>
      <c r="I182" s="82">
        <v>2.0299999999999998</v>
      </c>
      <c r="J182" s="5">
        <v>35</v>
      </c>
      <c r="K182" s="6">
        <f t="shared" si="11"/>
        <v>210</v>
      </c>
    </row>
    <row r="183" spans="1:11" s="29" customFormat="1" ht="15.75" x14ac:dyDescent="0.25">
      <c r="A183" s="7">
        <f t="shared" si="18"/>
        <v>87</v>
      </c>
      <c r="B183" s="73" t="s">
        <v>197</v>
      </c>
      <c r="C183" s="74" t="s">
        <v>67</v>
      </c>
      <c r="D183" s="73">
        <v>18</v>
      </c>
      <c r="E183" s="82">
        <v>39.9</v>
      </c>
      <c r="F183" s="82">
        <f t="shared" si="12"/>
        <v>718.19999999999993</v>
      </c>
      <c r="G183" s="82">
        <f t="shared" si="10"/>
        <v>55.1</v>
      </c>
      <c r="H183" s="82">
        <f t="shared" si="16"/>
        <v>991.80000000000007</v>
      </c>
      <c r="I183" s="82">
        <v>16.53</v>
      </c>
      <c r="J183" s="5">
        <v>95</v>
      </c>
      <c r="K183" s="6">
        <f t="shared" si="11"/>
        <v>1710</v>
      </c>
    </row>
    <row r="184" spans="1:11" s="29" customFormat="1" ht="15.75" x14ac:dyDescent="0.25">
      <c r="A184" s="7">
        <f t="shared" si="18"/>
        <v>88</v>
      </c>
      <c r="B184" s="73" t="s">
        <v>198</v>
      </c>
      <c r="C184" s="74" t="s">
        <v>67</v>
      </c>
      <c r="D184" s="73">
        <v>74</v>
      </c>
      <c r="E184" s="82">
        <v>11.76</v>
      </c>
      <c r="F184" s="82">
        <f t="shared" si="12"/>
        <v>870.24</v>
      </c>
      <c r="G184" s="82">
        <f t="shared" si="10"/>
        <v>16.240000000000002</v>
      </c>
      <c r="H184" s="82">
        <f t="shared" si="16"/>
        <v>1201.7600000000002</v>
      </c>
      <c r="I184" s="82">
        <v>20.03</v>
      </c>
      <c r="J184" s="5">
        <v>28</v>
      </c>
      <c r="K184" s="6">
        <f t="shared" si="11"/>
        <v>2072</v>
      </c>
    </row>
    <row r="185" spans="1:11" s="29" customFormat="1" ht="15.75" x14ac:dyDescent="0.25">
      <c r="A185" s="7">
        <f t="shared" si="18"/>
        <v>89</v>
      </c>
      <c r="B185" s="73" t="s">
        <v>199</v>
      </c>
      <c r="C185" s="74" t="s">
        <v>66</v>
      </c>
      <c r="D185" s="73">
        <v>257</v>
      </c>
      <c r="E185" s="82">
        <v>5.0819999999999999</v>
      </c>
      <c r="F185" s="82">
        <f t="shared" si="12"/>
        <v>1306.0740000000001</v>
      </c>
      <c r="G185" s="82">
        <f t="shared" si="10"/>
        <v>7.0179999999999998</v>
      </c>
      <c r="H185" s="82">
        <f t="shared" si="16"/>
        <v>1803.626</v>
      </c>
      <c r="I185" s="82">
        <v>30.07</v>
      </c>
      <c r="J185" s="5">
        <v>12.1</v>
      </c>
      <c r="K185" s="6">
        <f t="shared" si="11"/>
        <v>3109.7</v>
      </c>
    </row>
    <row r="186" spans="1:11" s="29" customFormat="1" ht="15.75" x14ac:dyDescent="0.25">
      <c r="A186" s="7">
        <f t="shared" si="18"/>
        <v>90</v>
      </c>
      <c r="B186" s="73" t="s">
        <v>200</v>
      </c>
      <c r="C186" s="74" t="s">
        <v>67</v>
      </c>
      <c r="D186" s="73">
        <v>9</v>
      </c>
      <c r="E186" s="82">
        <v>2.2680000000000002</v>
      </c>
      <c r="F186" s="82">
        <f t="shared" si="12"/>
        <v>20.412000000000003</v>
      </c>
      <c r="G186" s="82">
        <f t="shared" si="10"/>
        <v>3.1320000000000001</v>
      </c>
      <c r="H186" s="82">
        <f t="shared" si="16"/>
        <v>28.188000000000002</v>
      </c>
      <c r="I186" s="82">
        <v>0.47000000000000003</v>
      </c>
      <c r="J186" s="5">
        <v>5.4</v>
      </c>
      <c r="K186" s="6">
        <f t="shared" si="11"/>
        <v>48.6</v>
      </c>
    </row>
    <row r="187" spans="1:11" s="29" customFormat="1" ht="15.75" x14ac:dyDescent="0.25">
      <c r="A187" s="7">
        <f t="shared" si="18"/>
        <v>91</v>
      </c>
      <c r="B187" s="73" t="s">
        <v>201</v>
      </c>
      <c r="C187" s="74" t="s">
        <v>67</v>
      </c>
      <c r="D187" s="73">
        <v>25</v>
      </c>
      <c r="E187" s="82">
        <v>2.52</v>
      </c>
      <c r="F187" s="82">
        <f t="shared" si="12"/>
        <v>63</v>
      </c>
      <c r="G187" s="82">
        <f t="shared" si="10"/>
        <v>3.48</v>
      </c>
      <c r="H187" s="82">
        <f t="shared" si="16"/>
        <v>87</v>
      </c>
      <c r="I187" s="82">
        <v>1.45</v>
      </c>
      <c r="J187" s="5">
        <v>6</v>
      </c>
      <c r="K187" s="6">
        <f t="shared" si="11"/>
        <v>150</v>
      </c>
    </row>
    <row r="188" spans="1:11" s="29" customFormat="1" ht="15.75" x14ac:dyDescent="0.25">
      <c r="A188" s="7">
        <f t="shared" si="18"/>
        <v>92</v>
      </c>
      <c r="B188" s="73" t="s">
        <v>202</v>
      </c>
      <c r="C188" s="74" t="s">
        <v>67</v>
      </c>
      <c r="D188" s="73">
        <v>23</v>
      </c>
      <c r="E188" s="82">
        <v>3.528</v>
      </c>
      <c r="F188" s="82">
        <f t="shared" si="12"/>
        <v>81.144000000000005</v>
      </c>
      <c r="G188" s="82">
        <f t="shared" si="10"/>
        <v>4.8719999999999999</v>
      </c>
      <c r="H188" s="82">
        <f t="shared" si="16"/>
        <v>112.056</v>
      </c>
      <c r="I188" s="82">
        <v>1.87</v>
      </c>
      <c r="J188" s="5">
        <v>8.4</v>
      </c>
      <c r="K188" s="6">
        <f t="shared" si="11"/>
        <v>193.20000000000002</v>
      </c>
    </row>
    <row r="189" spans="1:11" s="29" customFormat="1" ht="15.75" x14ac:dyDescent="0.25">
      <c r="A189" s="7">
        <f t="shared" si="18"/>
        <v>93</v>
      </c>
      <c r="B189" s="73" t="s">
        <v>203</v>
      </c>
      <c r="C189" s="74" t="s">
        <v>67</v>
      </c>
      <c r="D189" s="73">
        <v>40</v>
      </c>
      <c r="E189" s="82">
        <v>19.739999999999998</v>
      </c>
      <c r="F189" s="82">
        <f t="shared" si="12"/>
        <v>789.59999999999991</v>
      </c>
      <c r="G189" s="82">
        <f t="shared" si="10"/>
        <v>27.26</v>
      </c>
      <c r="H189" s="82">
        <f t="shared" si="16"/>
        <v>1090.4000000000001</v>
      </c>
      <c r="I189" s="82">
        <v>18.180000000000003</v>
      </c>
      <c r="J189" s="5">
        <v>47</v>
      </c>
      <c r="K189" s="6">
        <f t="shared" si="11"/>
        <v>1880</v>
      </c>
    </row>
    <row r="190" spans="1:11" s="29" customFormat="1" ht="15.75" x14ac:dyDescent="0.25">
      <c r="A190" s="7"/>
      <c r="B190" s="73"/>
      <c r="C190" s="74"/>
      <c r="D190" s="73"/>
      <c r="E190" s="82"/>
      <c r="F190" s="82"/>
      <c r="G190" s="82"/>
      <c r="H190" s="82"/>
      <c r="I190" s="82"/>
      <c r="J190" s="5"/>
      <c r="K190" s="6"/>
    </row>
    <row r="191" spans="1:11" s="29" customFormat="1" ht="15.75" x14ac:dyDescent="0.25">
      <c r="A191" s="7"/>
      <c r="B191" s="83" t="s">
        <v>204</v>
      </c>
      <c r="C191" s="74"/>
      <c r="D191" s="73"/>
      <c r="E191" s="82"/>
      <c r="F191" s="82"/>
      <c r="G191" s="82"/>
      <c r="H191" s="82"/>
      <c r="I191" s="82"/>
      <c r="J191" s="5"/>
      <c r="K191" s="6"/>
    </row>
    <row r="192" spans="1:11" s="29" customFormat="1" ht="15.75" x14ac:dyDescent="0.25">
      <c r="A192" s="7"/>
      <c r="B192" s="83" t="s">
        <v>205</v>
      </c>
      <c r="C192" s="74"/>
      <c r="D192" s="73"/>
      <c r="E192" s="82"/>
      <c r="F192" s="82"/>
      <c r="G192" s="82"/>
      <c r="H192" s="82"/>
      <c r="I192" s="82"/>
      <c r="J192" s="5"/>
      <c r="K192" s="6"/>
    </row>
    <row r="193" spans="1:11" s="29" customFormat="1" ht="15.75" x14ac:dyDescent="0.25">
      <c r="A193" s="7">
        <f>+A189+1</f>
        <v>94</v>
      </c>
      <c r="B193" s="73" t="s">
        <v>206</v>
      </c>
      <c r="C193" s="74" t="s">
        <v>66</v>
      </c>
      <c r="D193" s="73">
        <v>369</v>
      </c>
      <c r="E193" s="82">
        <v>0.86399999999999999</v>
      </c>
      <c r="F193" s="82">
        <f t="shared" si="12"/>
        <v>318.81599999999997</v>
      </c>
      <c r="G193" s="82">
        <f t="shared" si="10"/>
        <v>0.93600000000000005</v>
      </c>
      <c r="H193" s="82">
        <f t="shared" si="16"/>
        <v>345.38400000000001</v>
      </c>
      <c r="I193" s="82">
        <v>5.76</v>
      </c>
      <c r="J193" s="5">
        <v>1.8</v>
      </c>
      <c r="K193" s="6">
        <f t="shared" si="11"/>
        <v>664.2</v>
      </c>
    </row>
    <row r="194" spans="1:11" s="29" customFormat="1" ht="15.75" x14ac:dyDescent="0.25">
      <c r="A194" s="7">
        <f t="shared" ref="A194:A196" si="19">+A193+1</f>
        <v>95</v>
      </c>
      <c r="B194" s="73" t="s">
        <v>207</v>
      </c>
      <c r="C194" s="74" t="s">
        <v>66</v>
      </c>
      <c r="D194" s="73">
        <v>356</v>
      </c>
      <c r="E194" s="82">
        <v>1.1519999999999999</v>
      </c>
      <c r="F194" s="82">
        <f t="shared" si="12"/>
        <v>410.11199999999997</v>
      </c>
      <c r="G194" s="82">
        <f t="shared" si="10"/>
        <v>1.248</v>
      </c>
      <c r="H194" s="82">
        <f t="shared" si="16"/>
        <v>444.28800000000001</v>
      </c>
      <c r="I194" s="82">
        <v>7.41</v>
      </c>
      <c r="J194" s="5">
        <v>2.4</v>
      </c>
      <c r="K194" s="6">
        <f t="shared" si="11"/>
        <v>854.4</v>
      </c>
    </row>
    <row r="195" spans="1:11" s="29" customFormat="1" ht="15.75" x14ac:dyDescent="0.25">
      <c r="A195" s="7">
        <f t="shared" si="19"/>
        <v>96</v>
      </c>
      <c r="B195" s="73" t="s">
        <v>208</v>
      </c>
      <c r="C195" s="74" t="s">
        <v>66</v>
      </c>
      <c r="D195" s="73">
        <v>126</v>
      </c>
      <c r="E195" s="82">
        <v>6</v>
      </c>
      <c r="F195" s="82">
        <f t="shared" si="12"/>
        <v>756</v>
      </c>
      <c r="G195" s="82">
        <f t="shared" si="10"/>
        <v>6.5</v>
      </c>
      <c r="H195" s="82">
        <f t="shared" si="16"/>
        <v>819</v>
      </c>
      <c r="I195" s="82">
        <v>13.65</v>
      </c>
      <c r="J195" s="5">
        <v>12.5</v>
      </c>
      <c r="K195" s="6">
        <f t="shared" si="11"/>
        <v>1575</v>
      </c>
    </row>
    <row r="196" spans="1:11" s="29" customFormat="1" ht="15.75" x14ac:dyDescent="0.25">
      <c r="A196" s="7">
        <f t="shared" si="19"/>
        <v>97</v>
      </c>
      <c r="B196" s="73" t="s">
        <v>209</v>
      </c>
      <c r="C196" s="74" t="s">
        <v>66</v>
      </c>
      <c r="D196" s="87">
        <v>1088</v>
      </c>
      <c r="E196" s="82">
        <v>4.8959999999999999</v>
      </c>
      <c r="F196" s="82">
        <f t="shared" si="12"/>
        <v>5326.848</v>
      </c>
      <c r="G196" s="82">
        <f t="shared" si="10"/>
        <v>5.3039999999999994</v>
      </c>
      <c r="H196" s="82">
        <f t="shared" si="16"/>
        <v>5770.7519999999995</v>
      </c>
      <c r="I196" s="82">
        <v>96.18</v>
      </c>
      <c r="J196" s="5">
        <v>10.199999999999999</v>
      </c>
      <c r="K196" s="6">
        <f t="shared" si="11"/>
        <v>11097.599999999999</v>
      </c>
    </row>
    <row r="197" spans="1:11" s="29" customFormat="1" ht="15.75" x14ac:dyDescent="0.25">
      <c r="A197" s="7"/>
      <c r="B197" s="73"/>
      <c r="C197" s="74"/>
      <c r="D197" s="87"/>
      <c r="E197" s="82"/>
      <c r="F197" s="82"/>
      <c r="G197" s="82"/>
      <c r="H197" s="82"/>
      <c r="I197" s="82"/>
      <c r="J197" s="5"/>
      <c r="K197" s="6"/>
    </row>
    <row r="198" spans="1:11" s="29" customFormat="1" ht="15.75" x14ac:dyDescent="0.25">
      <c r="A198" s="7"/>
      <c r="B198" s="83" t="s">
        <v>210</v>
      </c>
      <c r="C198" s="74"/>
      <c r="D198" s="73"/>
      <c r="E198" s="82"/>
      <c r="F198" s="82"/>
      <c r="G198" s="82"/>
      <c r="H198" s="82"/>
      <c r="I198" s="82"/>
      <c r="J198" s="5"/>
      <c r="K198" s="6"/>
    </row>
    <row r="199" spans="1:11" s="29" customFormat="1" ht="15.75" x14ac:dyDescent="0.25">
      <c r="A199" s="7">
        <f>+A196+1</f>
        <v>98</v>
      </c>
      <c r="B199" s="73" t="s">
        <v>211</v>
      </c>
      <c r="C199" s="74" t="s">
        <v>66</v>
      </c>
      <c r="D199" s="73">
        <v>89</v>
      </c>
      <c r="E199" s="82">
        <v>6</v>
      </c>
      <c r="F199" s="82">
        <f t="shared" si="12"/>
        <v>534</v>
      </c>
      <c r="G199" s="82">
        <f t="shared" si="10"/>
        <v>6.5</v>
      </c>
      <c r="H199" s="82">
        <f t="shared" si="16"/>
        <v>578.5</v>
      </c>
      <c r="I199" s="82">
        <v>9.65</v>
      </c>
      <c r="J199" s="5">
        <v>12.5</v>
      </c>
      <c r="K199" s="6">
        <f t="shared" si="11"/>
        <v>1112.5</v>
      </c>
    </row>
    <row r="200" spans="1:11" s="29" customFormat="1" ht="15.75" x14ac:dyDescent="0.25">
      <c r="A200" s="7">
        <f t="shared" ref="A200" si="20">+A199+1</f>
        <v>99</v>
      </c>
      <c r="B200" s="73" t="s">
        <v>212</v>
      </c>
      <c r="C200" s="74" t="s">
        <v>66</v>
      </c>
      <c r="D200" s="73">
        <v>951</v>
      </c>
      <c r="E200" s="82">
        <v>0.72</v>
      </c>
      <c r="F200" s="82">
        <f t="shared" si="12"/>
        <v>684.72</v>
      </c>
      <c r="G200" s="82">
        <f t="shared" si="10"/>
        <v>0.78</v>
      </c>
      <c r="H200" s="82">
        <f t="shared" si="16"/>
        <v>741.78</v>
      </c>
      <c r="I200" s="82">
        <v>12.37</v>
      </c>
      <c r="J200" s="5">
        <v>1.5</v>
      </c>
      <c r="K200" s="6">
        <f t="shared" si="11"/>
        <v>1426.5</v>
      </c>
    </row>
    <row r="201" spans="1:11" s="29" customFormat="1" ht="15.75" x14ac:dyDescent="0.25">
      <c r="A201" s="7"/>
      <c r="B201" s="73"/>
      <c r="C201" s="74"/>
      <c r="D201" s="73"/>
      <c r="E201" s="82"/>
      <c r="F201" s="82"/>
      <c r="G201" s="82"/>
      <c r="H201" s="82"/>
      <c r="I201" s="82"/>
      <c r="J201" s="5"/>
      <c r="K201" s="6"/>
    </row>
    <row r="202" spans="1:11" s="29" customFormat="1" ht="15.75" x14ac:dyDescent="0.25">
      <c r="A202" s="7">
        <f>+A200+1</f>
        <v>100</v>
      </c>
      <c r="B202" s="73" t="s">
        <v>213</v>
      </c>
      <c r="C202" s="74" t="s">
        <v>67</v>
      </c>
      <c r="D202" s="73">
        <v>166</v>
      </c>
      <c r="E202" s="82">
        <v>15.36</v>
      </c>
      <c r="F202" s="82">
        <f t="shared" si="12"/>
        <v>2549.7599999999998</v>
      </c>
      <c r="G202" s="82">
        <f t="shared" si="10"/>
        <v>16.64</v>
      </c>
      <c r="H202" s="82">
        <f t="shared" si="16"/>
        <v>2762.2400000000002</v>
      </c>
      <c r="I202" s="82">
        <v>46.04</v>
      </c>
      <c r="J202" s="5">
        <v>32</v>
      </c>
      <c r="K202" s="6">
        <f t="shared" si="11"/>
        <v>5312</v>
      </c>
    </row>
    <row r="203" spans="1:11" s="29" customFormat="1" ht="15.75" x14ac:dyDescent="0.25">
      <c r="A203" s="7"/>
      <c r="B203" s="73"/>
      <c r="C203" s="74"/>
      <c r="D203" s="73"/>
      <c r="E203" s="82"/>
      <c r="F203" s="82"/>
      <c r="G203" s="82"/>
      <c r="H203" s="82"/>
      <c r="I203" s="82"/>
      <c r="J203" s="5"/>
      <c r="K203" s="6"/>
    </row>
    <row r="204" spans="1:11" s="29" customFormat="1" ht="15.75" x14ac:dyDescent="0.25">
      <c r="A204" s="7"/>
      <c r="B204" s="83" t="s">
        <v>214</v>
      </c>
      <c r="C204" s="74"/>
      <c r="D204" s="73"/>
      <c r="E204" s="82"/>
      <c r="F204" s="82"/>
      <c r="G204" s="82"/>
      <c r="H204" s="82"/>
      <c r="I204" s="82"/>
      <c r="J204" s="5"/>
      <c r="K204" s="6"/>
    </row>
    <row r="205" spans="1:11" s="29" customFormat="1" ht="15.75" x14ac:dyDescent="0.25">
      <c r="A205" s="7">
        <f>+A202+1</f>
        <v>101</v>
      </c>
      <c r="B205" s="73" t="s">
        <v>215</v>
      </c>
      <c r="C205" s="74" t="s">
        <v>116</v>
      </c>
      <c r="D205" s="73">
        <v>1</v>
      </c>
      <c r="E205" s="82">
        <v>780</v>
      </c>
      <c r="F205" s="82">
        <f t="shared" si="12"/>
        <v>780</v>
      </c>
      <c r="G205" s="82">
        <f t="shared" si="10"/>
        <v>420</v>
      </c>
      <c r="H205" s="82">
        <f t="shared" si="16"/>
        <v>420</v>
      </c>
      <c r="I205" s="82">
        <v>7</v>
      </c>
      <c r="J205" s="5">
        <v>1200</v>
      </c>
      <c r="K205" s="6">
        <f t="shared" si="11"/>
        <v>1200</v>
      </c>
    </row>
    <row r="206" spans="1:11" s="29" customFormat="1" ht="15.75" x14ac:dyDescent="0.25">
      <c r="A206" s="7">
        <f>+A205+1</f>
        <v>102</v>
      </c>
      <c r="B206" s="73" t="s">
        <v>216</v>
      </c>
      <c r="C206" s="74" t="s">
        <v>116</v>
      </c>
      <c r="D206" s="73">
        <v>1</v>
      </c>
      <c r="E206" s="82">
        <v>1625</v>
      </c>
      <c r="F206" s="82">
        <f t="shared" si="12"/>
        <v>1625</v>
      </c>
      <c r="G206" s="82">
        <f t="shared" si="10"/>
        <v>875</v>
      </c>
      <c r="H206" s="82">
        <f t="shared" si="16"/>
        <v>875</v>
      </c>
      <c r="I206" s="82">
        <v>13.47</v>
      </c>
      <c r="J206" s="5">
        <v>2500</v>
      </c>
      <c r="K206" s="6">
        <f t="shared" si="11"/>
        <v>2500</v>
      </c>
    </row>
    <row r="207" spans="1:11" s="29" customFormat="1" ht="15.75" x14ac:dyDescent="0.25">
      <c r="A207" s="7">
        <f t="shared" ref="A207:A209" si="21">+A206+1</f>
        <v>103</v>
      </c>
      <c r="B207" s="73" t="s">
        <v>217</v>
      </c>
      <c r="C207" s="74" t="s">
        <v>116</v>
      </c>
      <c r="D207" s="73">
        <v>1</v>
      </c>
      <c r="E207" s="82">
        <v>227.5</v>
      </c>
      <c r="F207" s="82">
        <f t="shared" si="12"/>
        <v>227.5</v>
      </c>
      <c r="G207" s="82">
        <f t="shared" si="10"/>
        <v>122.5</v>
      </c>
      <c r="H207" s="82">
        <f t="shared" si="16"/>
        <v>122.5</v>
      </c>
      <c r="I207" s="82">
        <v>1.89</v>
      </c>
      <c r="J207" s="5">
        <v>350</v>
      </c>
      <c r="K207" s="6">
        <f t="shared" si="11"/>
        <v>350</v>
      </c>
    </row>
    <row r="208" spans="1:11" s="29" customFormat="1" ht="15.75" x14ac:dyDescent="0.25">
      <c r="A208" s="7">
        <f t="shared" si="21"/>
        <v>104</v>
      </c>
      <c r="B208" s="73" t="s">
        <v>218</v>
      </c>
      <c r="C208" s="74" t="s">
        <v>116</v>
      </c>
      <c r="D208" s="73">
        <v>1</v>
      </c>
      <c r="E208" s="82">
        <v>195</v>
      </c>
      <c r="F208" s="82">
        <f t="shared" si="12"/>
        <v>195</v>
      </c>
      <c r="G208" s="82">
        <f t="shared" ref="G208:G271" si="22">+J208-E208</f>
        <v>105</v>
      </c>
      <c r="H208" s="82">
        <f t="shared" si="16"/>
        <v>105</v>
      </c>
      <c r="I208" s="82">
        <v>1.62</v>
      </c>
      <c r="J208" s="5">
        <v>300</v>
      </c>
      <c r="K208" s="6">
        <f t="shared" ref="K208:K271" si="23">J208*D208</f>
        <v>300</v>
      </c>
    </row>
    <row r="209" spans="1:11" s="29" customFormat="1" ht="15.75" x14ac:dyDescent="0.25">
      <c r="A209" s="7">
        <f t="shared" si="21"/>
        <v>105</v>
      </c>
      <c r="B209" s="73" t="s">
        <v>219</v>
      </c>
      <c r="C209" s="74" t="s">
        <v>116</v>
      </c>
      <c r="D209" s="73">
        <v>1</v>
      </c>
      <c r="E209" s="82">
        <v>338</v>
      </c>
      <c r="F209" s="82">
        <f t="shared" ref="F209:F272" si="24">+E209*D209</f>
        <v>338</v>
      </c>
      <c r="G209" s="82">
        <f t="shared" si="22"/>
        <v>182</v>
      </c>
      <c r="H209" s="82">
        <f t="shared" si="16"/>
        <v>182</v>
      </c>
      <c r="I209" s="82">
        <v>2.8</v>
      </c>
      <c r="J209" s="5">
        <v>520</v>
      </c>
      <c r="K209" s="6">
        <f t="shared" si="23"/>
        <v>520</v>
      </c>
    </row>
    <row r="210" spans="1:11" s="29" customFormat="1" ht="15.75" x14ac:dyDescent="0.25">
      <c r="A210" s="7"/>
      <c r="B210" s="73"/>
      <c r="C210" s="74"/>
      <c r="D210" s="73"/>
      <c r="E210" s="82"/>
      <c r="F210" s="82"/>
      <c r="G210" s="82"/>
      <c r="H210" s="82"/>
      <c r="I210" s="82"/>
      <c r="J210" s="5"/>
      <c r="K210" s="6"/>
    </row>
    <row r="211" spans="1:11" s="29" customFormat="1" ht="15.75" x14ac:dyDescent="0.25">
      <c r="A211" s="7"/>
      <c r="B211" s="83" t="s">
        <v>220</v>
      </c>
      <c r="C211" s="74"/>
      <c r="D211" s="73"/>
      <c r="E211" s="82"/>
      <c r="F211" s="82"/>
      <c r="G211" s="82"/>
      <c r="H211" s="82"/>
      <c r="I211" s="82"/>
      <c r="J211" s="5"/>
      <c r="K211" s="6"/>
    </row>
    <row r="212" spans="1:11" s="29" customFormat="1" ht="15.75" x14ac:dyDescent="0.25">
      <c r="A212" s="7">
        <f>+A209+1</f>
        <v>106</v>
      </c>
      <c r="B212" s="73" t="s">
        <v>221</v>
      </c>
      <c r="C212" s="74" t="s">
        <v>66</v>
      </c>
      <c r="D212" s="73">
        <f>631*2+288</f>
        <v>1550</v>
      </c>
      <c r="E212" s="82">
        <v>2.9</v>
      </c>
      <c r="F212" s="82">
        <f t="shared" si="24"/>
        <v>4495</v>
      </c>
      <c r="G212" s="82">
        <f t="shared" si="22"/>
        <v>3.5000000000000004</v>
      </c>
      <c r="H212" s="82">
        <f t="shared" si="16"/>
        <v>5425.0000000000009</v>
      </c>
      <c r="I212" s="82">
        <v>168.14</v>
      </c>
      <c r="J212" s="5">
        <v>6.4</v>
      </c>
      <c r="K212" s="6">
        <f t="shared" si="23"/>
        <v>9920</v>
      </c>
    </row>
    <row r="213" spans="1:11" s="29" customFormat="1" ht="15.75" x14ac:dyDescent="0.25">
      <c r="A213" s="7">
        <f>+A212+1</f>
        <v>107</v>
      </c>
      <c r="B213" s="73" t="s">
        <v>222</v>
      </c>
      <c r="C213" s="74" t="s">
        <v>66</v>
      </c>
      <c r="D213" s="73">
        <f>631*2+288</f>
        <v>1550</v>
      </c>
      <c r="E213" s="82">
        <v>0.45</v>
      </c>
      <c r="F213" s="82">
        <f t="shared" si="24"/>
        <v>697.5</v>
      </c>
      <c r="G213" s="82">
        <f t="shared" si="22"/>
        <v>0.75</v>
      </c>
      <c r="H213" s="82">
        <f t="shared" si="16"/>
        <v>1162.5</v>
      </c>
      <c r="I213" s="82">
        <v>31.53</v>
      </c>
      <c r="J213" s="5">
        <v>1.2</v>
      </c>
      <c r="K213" s="6">
        <f t="shared" si="23"/>
        <v>1860</v>
      </c>
    </row>
    <row r="214" spans="1:11" s="29" customFormat="1" ht="15.75" x14ac:dyDescent="0.25">
      <c r="A214" s="7"/>
      <c r="B214" s="73"/>
      <c r="C214" s="74"/>
      <c r="D214" s="73"/>
      <c r="E214" s="82"/>
      <c r="F214" s="82"/>
      <c r="G214" s="82"/>
      <c r="H214" s="82"/>
      <c r="I214" s="82"/>
      <c r="J214" s="5"/>
      <c r="K214" s="6"/>
    </row>
    <row r="215" spans="1:11" s="29" customFormat="1" ht="15.75" x14ac:dyDescent="0.25">
      <c r="A215" s="7"/>
      <c r="B215" s="83" t="s">
        <v>72</v>
      </c>
      <c r="C215" s="74"/>
      <c r="D215" s="73"/>
      <c r="E215" s="82"/>
      <c r="F215" s="82"/>
      <c r="G215" s="82"/>
      <c r="H215" s="82"/>
      <c r="I215" s="82"/>
      <c r="J215" s="5"/>
      <c r="K215" s="6"/>
    </row>
    <row r="216" spans="1:11" s="29" customFormat="1" ht="15.75" x14ac:dyDescent="0.25">
      <c r="A216" s="7">
        <f>+A213+1</f>
        <v>108</v>
      </c>
      <c r="B216" s="73" t="s">
        <v>90</v>
      </c>
      <c r="C216" s="74" t="s">
        <v>67</v>
      </c>
      <c r="D216" s="73">
        <v>43</v>
      </c>
      <c r="E216" s="82">
        <v>46.199999999999996</v>
      </c>
      <c r="F216" s="82">
        <f t="shared" si="24"/>
        <v>1986.6</v>
      </c>
      <c r="G216" s="82">
        <f t="shared" si="22"/>
        <v>63.800000000000004</v>
      </c>
      <c r="H216" s="82">
        <f t="shared" si="16"/>
        <v>2743.4</v>
      </c>
      <c r="I216" s="82">
        <v>44.25</v>
      </c>
      <c r="J216" s="5">
        <v>110</v>
      </c>
      <c r="K216" s="6">
        <f t="shared" si="23"/>
        <v>4730</v>
      </c>
    </row>
    <row r="217" spans="1:11" s="29" customFormat="1" ht="15.75" x14ac:dyDescent="0.25">
      <c r="A217" s="7">
        <f>+A216+1</f>
        <v>109</v>
      </c>
      <c r="B217" s="73" t="s">
        <v>223</v>
      </c>
      <c r="C217" s="74" t="s">
        <v>116</v>
      </c>
      <c r="D217" s="73">
        <v>1</v>
      </c>
      <c r="E217" s="82">
        <v>529.19999999999993</v>
      </c>
      <c r="F217" s="82">
        <f t="shared" si="24"/>
        <v>529.19999999999993</v>
      </c>
      <c r="G217" s="82">
        <f t="shared" si="22"/>
        <v>730.80000000000007</v>
      </c>
      <c r="H217" s="82">
        <f t="shared" si="16"/>
        <v>730.80000000000007</v>
      </c>
      <c r="I217" s="82">
        <v>11.79</v>
      </c>
      <c r="J217" s="5">
        <v>1260</v>
      </c>
      <c r="K217" s="6">
        <f t="shared" si="23"/>
        <v>1260</v>
      </c>
    </row>
    <row r="218" spans="1:11" s="29" customFormat="1" ht="15.75" x14ac:dyDescent="0.25">
      <c r="A218" s="7">
        <f t="shared" ref="A218:A224" si="25">+A217+1</f>
        <v>110</v>
      </c>
      <c r="B218" s="73" t="s">
        <v>224</v>
      </c>
      <c r="C218" s="74" t="s">
        <v>67</v>
      </c>
      <c r="D218" s="73">
        <v>9</v>
      </c>
      <c r="E218" s="82">
        <v>100.8</v>
      </c>
      <c r="F218" s="82">
        <f t="shared" si="24"/>
        <v>907.19999999999993</v>
      </c>
      <c r="G218" s="82">
        <f t="shared" si="22"/>
        <v>139.19999999999999</v>
      </c>
      <c r="H218" s="82">
        <f t="shared" si="16"/>
        <v>1252.8</v>
      </c>
      <c r="I218" s="82">
        <v>20.21</v>
      </c>
      <c r="J218" s="5">
        <v>240</v>
      </c>
      <c r="K218" s="6">
        <f t="shared" si="23"/>
        <v>2160</v>
      </c>
    </row>
    <row r="219" spans="1:11" s="29" customFormat="1" ht="15.75" x14ac:dyDescent="0.25">
      <c r="A219" s="7">
        <f t="shared" si="25"/>
        <v>111</v>
      </c>
      <c r="B219" s="73" t="s">
        <v>225</v>
      </c>
      <c r="C219" s="74" t="s">
        <v>67</v>
      </c>
      <c r="D219" s="73">
        <v>8</v>
      </c>
      <c r="E219" s="82">
        <v>88.2</v>
      </c>
      <c r="F219" s="82">
        <f t="shared" si="24"/>
        <v>705.6</v>
      </c>
      <c r="G219" s="82">
        <f t="shared" si="22"/>
        <v>121.8</v>
      </c>
      <c r="H219" s="82">
        <f t="shared" si="16"/>
        <v>974.4</v>
      </c>
      <c r="I219" s="82">
        <v>15.72</v>
      </c>
      <c r="J219" s="5">
        <v>210</v>
      </c>
      <c r="K219" s="6">
        <f t="shared" si="23"/>
        <v>1680</v>
      </c>
    </row>
    <row r="220" spans="1:11" s="29" customFormat="1" ht="15.75" x14ac:dyDescent="0.25">
      <c r="A220" s="7">
        <f t="shared" si="25"/>
        <v>112</v>
      </c>
      <c r="B220" s="73" t="s">
        <v>226</v>
      </c>
      <c r="C220" s="74" t="s">
        <v>67</v>
      </c>
      <c r="D220" s="73">
        <v>6</v>
      </c>
      <c r="E220" s="82">
        <v>67.2</v>
      </c>
      <c r="F220" s="82">
        <f t="shared" si="24"/>
        <v>403.20000000000005</v>
      </c>
      <c r="G220" s="82">
        <f t="shared" si="22"/>
        <v>92.8</v>
      </c>
      <c r="H220" s="82">
        <f t="shared" si="16"/>
        <v>556.79999999999995</v>
      </c>
      <c r="I220" s="82">
        <v>8.99</v>
      </c>
      <c r="J220" s="5">
        <v>160</v>
      </c>
      <c r="K220" s="6">
        <f t="shared" si="23"/>
        <v>960</v>
      </c>
    </row>
    <row r="221" spans="1:11" s="29" customFormat="1" ht="15.75" x14ac:dyDescent="0.25">
      <c r="A221" s="7">
        <f t="shared" si="25"/>
        <v>113</v>
      </c>
      <c r="B221" s="73" t="s">
        <v>227</v>
      </c>
      <c r="C221" s="74" t="s">
        <v>67</v>
      </c>
      <c r="D221" s="73">
        <v>3</v>
      </c>
      <c r="E221" s="82">
        <v>60.9</v>
      </c>
      <c r="F221" s="82">
        <f t="shared" si="24"/>
        <v>182.7</v>
      </c>
      <c r="G221" s="82">
        <f t="shared" si="22"/>
        <v>84.1</v>
      </c>
      <c r="H221" s="82">
        <f t="shared" si="16"/>
        <v>252.29999999999998</v>
      </c>
      <c r="I221" s="82">
        <v>4.0699999999999994</v>
      </c>
      <c r="J221" s="5">
        <v>145</v>
      </c>
      <c r="K221" s="6">
        <f t="shared" si="23"/>
        <v>435</v>
      </c>
    </row>
    <row r="222" spans="1:11" s="29" customFormat="1" ht="15.75" x14ac:dyDescent="0.25">
      <c r="A222" s="7">
        <f t="shared" si="25"/>
        <v>114</v>
      </c>
      <c r="B222" s="73" t="s">
        <v>228</v>
      </c>
      <c r="C222" s="74" t="s">
        <v>67</v>
      </c>
      <c r="D222" s="73">
        <v>3</v>
      </c>
      <c r="E222" s="82">
        <v>50.4</v>
      </c>
      <c r="F222" s="82">
        <f t="shared" si="24"/>
        <v>151.19999999999999</v>
      </c>
      <c r="G222" s="82">
        <f t="shared" si="22"/>
        <v>69.599999999999994</v>
      </c>
      <c r="H222" s="82">
        <f t="shared" si="16"/>
        <v>208.79999999999998</v>
      </c>
      <c r="I222" s="82">
        <v>3.3699999999999997</v>
      </c>
      <c r="J222" s="5">
        <v>120</v>
      </c>
      <c r="K222" s="6">
        <f t="shared" si="23"/>
        <v>360</v>
      </c>
    </row>
    <row r="223" spans="1:11" s="29" customFormat="1" ht="15.75" x14ac:dyDescent="0.25">
      <c r="A223" s="7">
        <f t="shared" si="25"/>
        <v>115</v>
      </c>
      <c r="B223" s="73" t="s">
        <v>229</v>
      </c>
      <c r="C223" s="74" t="s">
        <v>67</v>
      </c>
      <c r="D223" s="73">
        <v>4</v>
      </c>
      <c r="E223" s="82">
        <v>56.699999999999996</v>
      </c>
      <c r="F223" s="82">
        <f t="shared" si="24"/>
        <v>226.79999999999998</v>
      </c>
      <c r="G223" s="82">
        <f t="shared" si="22"/>
        <v>78.300000000000011</v>
      </c>
      <c r="H223" s="82">
        <f t="shared" si="16"/>
        <v>313.20000000000005</v>
      </c>
      <c r="I223" s="82">
        <v>5.0599999999999996</v>
      </c>
      <c r="J223" s="5">
        <v>135</v>
      </c>
      <c r="K223" s="6">
        <f t="shared" si="23"/>
        <v>540</v>
      </c>
    </row>
    <row r="224" spans="1:11" s="29" customFormat="1" ht="15.75" x14ac:dyDescent="0.25">
      <c r="A224" s="7">
        <f t="shared" si="25"/>
        <v>116</v>
      </c>
      <c r="B224" s="73" t="s">
        <v>230</v>
      </c>
      <c r="C224" s="74" t="s">
        <v>67</v>
      </c>
      <c r="D224" s="73">
        <v>9</v>
      </c>
      <c r="E224" s="82">
        <v>48.3</v>
      </c>
      <c r="F224" s="82">
        <f t="shared" si="24"/>
        <v>434.7</v>
      </c>
      <c r="G224" s="82">
        <f t="shared" si="22"/>
        <v>66.7</v>
      </c>
      <c r="H224" s="82">
        <f t="shared" si="16"/>
        <v>600.30000000000007</v>
      </c>
      <c r="I224" s="82">
        <v>9.69</v>
      </c>
      <c r="J224" s="5">
        <v>115</v>
      </c>
      <c r="K224" s="6">
        <f t="shared" si="23"/>
        <v>1035</v>
      </c>
    </row>
    <row r="225" spans="1:11" s="29" customFormat="1" ht="15.75" x14ac:dyDescent="0.25">
      <c r="A225" s="7"/>
      <c r="B225" s="73"/>
      <c r="C225" s="74"/>
      <c r="D225" s="73"/>
      <c r="E225" s="82"/>
      <c r="F225" s="82"/>
      <c r="G225" s="82"/>
      <c r="H225" s="82"/>
      <c r="I225" s="82"/>
      <c r="J225" s="5"/>
      <c r="K225" s="6"/>
    </row>
    <row r="226" spans="1:11" s="29" customFormat="1" ht="15.75" x14ac:dyDescent="0.25">
      <c r="A226" s="7"/>
      <c r="B226" s="83" t="s">
        <v>231</v>
      </c>
      <c r="C226" s="74"/>
      <c r="D226" s="73"/>
      <c r="E226" s="82"/>
      <c r="F226" s="82"/>
      <c r="G226" s="82"/>
      <c r="H226" s="82"/>
      <c r="I226" s="82"/>
      <c r="J226" s="5"/>
      <c r="K226" s="6"/>
    </row>
    <row r="227" spans="1:11" s="29" customFormat="1" ht="15.75" x14ac:dyDescent="0.25">
      <c r="A227" s="7">
        <f>+A224+1</f>
        <v>117</v>
      </c>
      <c r="B227" s="73" t="s">
        <v>232</v>
      </c>
      <c r="C227" s="74" t="s">
        <v>116</v>
      </c>
      <c r="D227" s="73">
        <v>1</v>
      </c>
      <c r="E227" s="82">
        <v>15.75</v>
      </c>
      <c r="F227" s="82">
        <f t="shared" si="24"/>
        <v>15.75</v>
      </c>
      <c r="G227" s="82">
        <f t="shared" si="22"/>
        <v>19.25</v>
      </c>
      <c r="H227" s="82">
        <f t="shared" si="16"/>
        <v>19.25</v>
      </c>
      <c r="I227" s="82">
        <v>0.32</v>
      </c>
      <c r="J227" s="5">
        <v>35</v>
      </c>
      <c r="K227" s="6">
        <f t="shared" si="23"/>
        <v>35</v>
      </c>
    </row>
    <row r="228" spans="1:11" s="29" customFormat="1" ht="15.75" x14ac:dyDescent="0.25">
      <c r="A228" s="7">
        <f>+A227+1</f>
        <v>118</v>
      </c>
      <c r="B228" s="73" t="s">
        <v>233</v>
      </c>
      <c r="C228" s="74" t="s">
        <v>116</v>
      </c>
      <c r="D228" s="73">
        <v>1</v>
      </c>
      <c r="E228" s="82">
        <v>264</v>
      </c>
      <c r="F228" s="82">
        <f t="shared" si="24"/>
        <v>264</v>
      </c>
      <c r="G228" s="82">
        <f t="shared" si="22"/>
        <v>286</v>
      </c>
      <c r="H228" s="82">
        <f t="shared" si="16"/>
        <v>286</v>
      </c>
      <c r="I228" s="82">
        <v>4.62</v>
      </c>
      <c r="J228" s="5">
        <v>550</v>
      </c>
      <c r="K228" s="6">
        <f t="shared" si="23"/>
        <v>550</v>
      </c>
    </row>
    <row r="229" spans="1:11" s="29" customFormat="1" ht="15.75" x14ac:dyDescent="0.25">
      <c r="A229" s="7"/>
      <c r="B229" s="73"/>
      <c r="C229" s="74"/>
      <c r="D229" s="73"/>
      <c r="E229" s="82"/>
      <c r="F229" s="82"/>
      <c r="G229" s="82"/>
      <c r="H229" s="82"/>
      <c r="I229" s="82"/>
      <c r="J229" s="5"/>
      <c r="K229" s="6"/>
    </row>
    <row r="230" spans="1:11" s="29" customFormat="1" ht="15.75" x14ac:dyDescent="0.25">
      <c r="A230" s="7"/>
      <c r="B230" s="83" t="s">
        <v>234</v>
      </c>
      <c r="C230" s="74"/>
      <c r="D230" s="73"/>
      <c r="E230" s="82"/>
      <c r="F230" s="82"/>
      <c r="G230" s="82"/>
      <c r="H230" s="82"/>
      <c r="I230" s="82"/>
      <c r="J230" s="5"/>
      <c r="K230" s="6"/>
    </row>
    <row r="231" spans="1:11" s="29" customFormat="1" ht="15.75" x14ac:dyDescent="0.25">
      <c r="A231" s="7">
        <f>+A228+1</f>
        <v>119</v>
      </c>
      <c r="B231" s="88" t="s">
        <v>235</v>
      </c>
      <c r="C231" s="74"/>
      <c r="D231" s="73"/>
      <c r="E231" s="82"/>
      <c r="F231" s="82"/>
      <c r="G231" s="82"/>
      <c r="H231" s="82"/>
      <c r="I231" s="82"/>
      <c r="J231" s="5"/>
      <c r="K231" s="6"/>
    </row>
    <row r="232" spans="1:11" s="29" customFormat="1" ht="15.75" x14ac:dyDescent="0.25">
      <c r="A232" s="7"/>
      <c r="B232" s="73" t="s">
        <v>236</v>
      </c>
      <c r="C232" s="74" t="s">
        <v>66</v>
      </c>
      <c r="D232" s="73">
        <v>3120</v>
      </c>
      <c r="E232" s="82">
        <v>0.9</v>
      </c>
      <c r="F232" s="82">
        <f t="shared" si="24"/>
        <v>2808</v>
      </c>
      <c r="G232" s="82">
        <f t="shared" si="22"/>
        <v>1.2000000000000002</v>
      </c>
      <c r="H232" s="82">
        <f t="shared" ref="H232:H291" si="26">+G232*D232</f>
        <v>3744.0000000000005</v>
      </c>
      <c r="I232" s="82">
        <v>63.46</v>
      </c>
      <c r="J232" s="5">
        <v>2.1</v>
      </c>
      <c r="K232" s="6">
        <f t="shared" si="23"/>
        <v>6552</v>
      </c>
    </row>
    <row r="233" spans="1:11" s="29" customFormat="1" ht="15.75" x14ac:dyDescent="0.25">
      <c r="A233" s="7"/>
      <c r="B233" s="73" t="s">
        <v>237</v>
      </c>
      <c r="C233" s="74" t="s">
        <v>66</v>
      </c>
      <c r="D233" s="73">
        <f>3120*0.9</f>
        <v>2808</v>
      </c>
      <c r="E233" s="82">
        <v>1.3</v>
      </c>
      <c r="F233" s="82">
        <f t="shared" si="24"/>
        <v>3650.4</v>
      </c>
      <c r="G233" s="82">
        <f t="shared" si="22"/>
        <v>1.5999999999999999</v>
      </c>
      <c r="H233" s="82">
        <f t="shared" si="26"/>
        <v>4492.7999999999993</v>
      </c>
      <c r="I233" s="82">
        <v>76.150000000000006</v>
      </c>
      <c r="J233" s="5">
        <v>2.9</v>
      </c>
      <c r="K233" s="6">
        <f t="shared" si="23"/>
        <v>8143.2</v>
      </c>
    </row>
    <row r="234" spans="1:11" s="29" customFormat="1" ht="15.75" x14ac:dyDescent="0.25">
      <c r="A234" s="7"/>
      <c r="B234" s="73" t="s">
        <v>238</v>
      </c>
      <c r="C234" s="74" t="s">
        <v>66</v>
      </c>
      <c r="D234" s="73">
        <v>3120</v>
      </c>
      <c r="E234" s="82">
        <v>0.45</v>
      </c>
      <c r="F234" s="82">
        <f t="shared" si="24"/>
        <v>1404</v>
      </c>
      <c r="G234" s="82">
        <f t="shared" si="22"/>
        <v>0.65000000000000013</v>
      </c>
      <c r="H234" s="82">
        <f t="shared" si="26"/>
        <v>2028.0000000000005</v>
      </c>
      <c r="I234" s="82">
        <v>34.379999999999995</v>
      </c>
      <c r="J234" s="5">
        <v>1.1000000000000001</v>
      </c>
      <c r="K234" s="6">
        <f t="shared" si="23"/>
        <v>3432.0000000000005</v>
      </c>
    </row>
    <row r="235" spans="1:11" s="29" customFormat="1" ht="15.75" x14ac:dyDescent="0.25">
      <c r="A235" s="7"/>
      <c r="B235" s="73" t="s">
        <v>140</v>
      </c>
      <c r="C235" s="74" t="s">
        <v>66</v>
      </c>
      <c r="D235" s="73">
        <v>3120</v>
      </c>
      <c r="E235" s="82">
        <v>2.2000000000000002</v>
      </c>
      <c r="F235" s="82">
        <f t="shared" si="24"/>
        <v>6864.0000000000009</v>
      </c>
      <c r="G235" s="82">
        <f t="shared" si="22"/>
        <v>2</v>
      </c>
      <c r="H235" s="82">
        <f t="shared" si="26"/>
        <v>6240</v>
      </c>
      <c r="I235" s="82">
        <v>105.77000000000001</v>
      </c>
      <c r="J235" s="5">
        <v>4.2</v>
      </c>
      <c r="K235" s="6">
        <f t="shared" si="23"/>
        <v>13104</v>
      </c>
    </row>
    <row r="236" spans="1:11" s="29" customFormat="1" ht="15.75" x14ac:dyDescent="0.25">
      <c r="A236" s="7"/>
      <c r="B236" s="73" t="s">
        <v>239</v>
      </c>
      <c r="C236" s="74" t="s">
        <v>66</v>
      </c>
      <c r="D236" s="73">
        <v>3120</v>
      </c>
      <c r="E236" s="82">
        <v>0.5</v>
      </c>
      <c r="F236" s="82">
        <f t="shared" si="24"/>
        <v>1560</v>
      </c>
      <c r="G236" s="82">
        <f t="shared" si="22"/>
        <v>0.7</v>
      </c>
      <c r="H236" s="82">
        <f t="shared" si="26"/>
        <v>2184</v>
      </c>
      <c r="I236" s="82">
        <v>37.019999999999996</v>
      </c>
      <c r="J236" s="5">
        <v>1.2</v>
      </c>
      <c r="K236" s="6">
        <f t="shared" si="23"/>
        <v>3744</v>
      </c>
    </row>
    <row r="237" spans="1:11" s="29" customFormat="1" ht="15.75" x14ac:dyDescent="0.25">
      <c r="A237" s="7"/>
      <c r="B237" s="73"/>
      <c r="C237" s="74"/>
      <c r="D237" s="73"/>
      <c r="E237" s="82"/>
      <c r="F237" s="82"/>
      <c r="G237" s="82"/>
      <c r="H237" s="82"/>
      <c r="I237" s="82"/>
      <c r="J237" s="5"/>
      <c r="K237" s="6"/>
    </row>
    <row r="238" spans="1:11" s="29" customFormat="1" ht="15.75" x14ac:dyDescent="0.25">
      <c r="A238" s="7">
        <f>+A231+1</f>
        <v>120</v>
      </c>
      <c r="B238" s="88" t="s">
        <v>240</v>
      </c>
      <c r="C238" s="74"/>
      <c r="D238" s="73"/>
      <c r="E238" s="82"/>
      <c r="F238" s="82"/>
      <c r="G238" s="82"/>
      <c r="H238" s="82"/>
      <c r="I238" s="82"/>
      <c r="J238" s="5"/>
      <c r="K238" s="6"/>
    </row>
    <row r="239" spans="1:11" s="29" customFormat="1" ht="15.75" x14ac:dyDescent="0.25">
      <c r="A239" s="7"/>
      <c r="B239" s="73" t="s">
        <v>236</v>
      </c>
      <c r="C239" s="74" t="s">
        <v>66</v>
      </c>
      <c r="D239" s="73">
        <v>70</v>
      </c>
      <c r="E239" s="82">
        <v>0.9</v>
      </c>
      <c r="F239" s="82">
        <f t="shared" si="24"/>
        <v>63</v>
      </c>
      <c r="G239" s="82">
        <f t="shared" si="22"/>
        <v>1.2000000000000002</v>
      </c>
      <c r="H239" s="82">
        <f t="shared" si="26"/>
        <v>84.000000000000014</v>
      </c>
      <c r="I239" s="82">
        <v>1.43</v>
      </c>
      <c r="J239" s="5">
        <v>2.1</v>
      </c>
      <c r="K239" s="6">
        <f t="shared" si="23"/>
        <v>147</v>
      </c>
    </row>
    <row r="240" spans="1:11" s="29" customFormat="1" ht="15.75" x14ac:dyDescent="0.25">
      <c r="A240" s="7"/>
      <c r="B240" s="73" t="s">
        <v>241</v>
      </c>
      <c r="C240" s="74" t="s">
        <v>67</v>
      </c>
      <c r="D240" s="73">
        <v>63</v>
      </c>
      <c r="E240" s="82">
        <v>1.95</v>
      </c>
      <c r="F240" s="82">
        <f t="shared" si="24"/>
        <v>122.85</v>
      </c>
      <c r="G240" s="82">
        <f t="shared" si="22"/>
        <v>1.5999999999999999</v>
      </c>
      <c r="H240" s="82">
        <f t="shared" si="26"/>
        <v>100.8</v>
      </c>
      <c r="I240" s="82">
        <v>1.71</v>
      </c>
      <c r="J240" s="5">
        <v>3.55</v>
      </c>
      <c r="K240" s="6">
        <f t="shared" si="23"/>
        <v>223.64999999999998</v>
      </c>
    </row>
    <row r="241" spans="1:11" s="29" customFormat="1" ht="15.75" x14ac:dyDescent="0.25">
      <c r="A241" s="7"/>
      <c r="B241" s="73" t="s">
        <v>238</v>
      </c>
      <c r="C241" s="74" t="s">
        <v>66</v>
      </c>
      <c r="D241" s="73">
        <v>70</v>
      </c>
      <c r="E241" s="82">
        <v>0.45</v>
      </c>
      <c r="F241" s="82">
        <f t="shared" si="24"/>
        <v>31.5</v>
      </c>
      <c r="G241" s="82">
        <f t="shared" si="22"/>
        <v>0.65000000000000013</v>
      </c>
      <c r="H241" s="82">
        <f t="shared" si="26"/>
        <v>45.500000000000007</v>
      </c>
      <c r="I241" s="82">
        <v>0.78</v>
      </c>
      <c r="J241" s="5">
        <v>1.1000000000000001</v>
      </c>
      <c r="K241" s="6">
        <f t="shared" si="23"/>
        <v>77</v>
      </c>
    </row>
    <row r="242" spans="1:11" s="29" customFormat="1" ht="15.75" x14ac:dyDescent="0.25">
      <c r="A242" s="7"/>
      <c r="B242" s="73" t="s">
        <v>140</v>
      </c>
      <c r="C242" s="74" t="s">
        <v>66</v>
      </c>
      <c r="D242" s="73">
        <v>70</v>
      </c>
      <c r="E242" s="82">
        <v>2.2000000000000002</v>
      </c>
      <c r="F242" s="82">
        <f t="shared" si="24"/>
        <v>154</v>
      </c>
      <c r="G242" s="82">
        <f t="shared" si="22"/>
        <v>2</v>
      </c>
      <c r="H242" s="82">
        <f t="shared" si="26"/>
        <v>140</v>
      </c>
      <c r="I242" s="82">
        <v>2.38</v>
      </c>
      <c r="J242" s="5">
        <v>4.2</v>
      </c>
      <c r="K242" s="6">
        <f t="shared" si="23"/>
        <v>294</v>
      </c>
    </row>
    <row r="243" spans="1:11" s="29" customFormat="1" ht="15.75" x14ac:dyDescent="0.25">
      <c r="A243" s="7"/>
      <c r="B243" s="73" t="s">
        <v>239</v>
      </c>
      <c r="C243" s="74" t="s">
        <v>66</v>
      </c>
      <c r="D243" s="73">
        <v>70</v>
      </c>
      <c r="E243" s="82">
        <v>0.5</v>
      </c>
      <c r="F243" s="82">
        <f t="shared" si="24"/>
        <v>35</v>
      </c>
      <c r="G243" s="82">
        <f t="shared" si="22"/>
        <v>0.7</v>
      </c>
      <c r="H243" s="82">
        <f t="shared" si="26"/>
        <v>49</v>
      </c>
      <c r="I243" s="82">
        <v>0.84</v>
      </c>
      <c r="J243" s="5">
        <v>1.2</v>
      </c>
      <c r="K243" s="6">
        <f t="shared" si="23"/>
        <v>84</v>
      </c>
    </row>
    <row r="244" spans="1:11" s="29" customFormat="1" ht="15.75" x14ac:dyDescent="0.25">
      <c r="A244" s="7"/>
      <c r="B244" s="73"/>
      <c r="C244" s="74"/>
      <c r="D244" s="73"/>
      <c r="E244" s="82"/>
      <c r="F244" s="82"/>
      <c r="G244" s="82"/>
      <c r="H244" s="82"/>
      <c r="I244" s="82"/>
      <c r="J244" s="5"/>
      <c r="K244" s="6"/>
    </row>
    <row r="245" spans="1:11" s="29" customFormat="1" ht="15.75" x14ac:dyDescent="0.25">
      <c r="A245" s="7">
        <f>+A238+1</f>
        <v>121</v>
      </c>
      <c r="B245" s="88" t="s">
        <v>242</v>
      </c>
      <c r="C245" s="74"/>
      <c r="D245" s="73"/>
      <c r="E245" s="82"/>
      <c r="F245" s="82"/>
      <c r="G245" s="82"/>
      <c r="H245" s="82"/>
      <c r="I245" s="82"/>
      <c r="J245" s="5"/>
      <c r="K245" s="6"/>
    </row>
    <row r="246" spans="1:11" s="29" customFormat="1" ht="15.75" x14ac:dyDescent="0.25">
      <c r="A246" s="7"/>
      <c r="B246" s="73" t="s">
        <v>236</v>
      </c>
      <c r="C246" s="74" t="s">
        <v>66</v>
      </c>
      <c r="D246" s="73">
        <v>510</v>
      </c>
      <c r="E246" s="82">
        <v>0.9</v>
      </c>
      <c r="F246" s="82">
        <f t="shared" si="24"/>
        <v>459</v>
      </c>
      <c r="G246" s="82">
        <f t="shared" si="22"/>
        <v>1.2000000000000002</v>
      </c>
      <c r="H246" s="82">
        <f t="shared" si="26"/>
        <v>612.00000000000011</v>
      </c>
      <c r="I246" s="82">
        <v>10.379999999999999</v>
      </c>
      <c r="J246" s="5">
        <v>2.1</v>
      </c>
      <c r="K246" s="6">
        <f t="shared" si="23"/>
        <v>1071</v>
      </c>
    </row>
    <row r="247" spans="1:11" s="29" customFormat="1" ht="15.75" x14ac:dyDescent="0.25">
      <c r="A247" s="7"/>
      <c r="B247" s="73" t="s">
        <v>237</v>
      </c>
      <c r="C247" s="74" t="s">
        <v>67</v>
      </c>
      <c r="D247" s="73">
        <f>510*0.9</f>
        <v>459</v>
      </c>
      <c r="E247" s="82">
        <v>1.3</v>
      </c>
      <c r="F247" s="82">
        <f t="shared" si="24"/>
        <v>596.70000000000005</v>
      </c>
      <c r="G247" s="82">
        <f t="shared" si="22"/>
        <v>1.5999999999999999</v>
      </c>
      <c r="H247" s="82">
        <f t="shared" si="26"/>
        <v>734.4</v>
      </c>
      <c r="I247" s="82">
        <v>12.45</v>
      </c>
      <c r="J247" s="5">
        <v>2.9</v>
      </c>
      <c r="K247" s="6">
        <f t="shared" si="23"/>
        <v>1331.1</v>
      </c>
    </row>
    <row r="248" spans="1:11" s="29" customFormat="1" ht="15.75" x14ac:dyDescent="0.25">
      <c r="A248" s="7"/>
      <c r="B248" s="73" t="s">
        <v>236</v>
      </c>
      <c r="C248" s="74" t="s">
        <v>66</v>
      </c>
      <c r="D248" s="73">
        <v>510</v>
      </c>
      <c r="E248" s="82">
        <v>0.9</v>
      </c>
      <c r="F248" s="82">
        <f t="shared" si="24"/>
        <v>459</v>
      </c>
      <c r="G248" s="82">
        <f t="shared" si="22"/>
        <v>1.2000000000000002</v>
      </c>
      <c r="H248" s="82">
        <f t="shared" si="26"/>
        <v>612.00000000000011</v>
      </c>
      <c r="I248" s="82">
        <v>10.379999999999999</v>
      </c>
      <c r="J248" s="5">
        <v>2.1</v>
      </c>
      <c r="K248" s="6">
        <f t="shared" si="23"/>
        <v>1071</v>
      </c>
    </row>
    <row r="249" spans="1:11" s="29" customFormat="1" ht="15.75" x14ac:dyDescent="0.25">
      <c r="A249" s="7"/>
      <c r="B249" s="73" t="s">
        <v>239</v>
      </c>
      <c r="C249" s="74" t="s">
        <v>66</v>
      </c>
      <c r="D249" s="73">
        <f>2*D248</f>
        <v>1020</v>
      </c>
      <c r="E249" s="82">
        <v>0.5</v>
      </c>
      <c r="F249" s="82">
        <f t="shared" si="24"/>
        <v>510</v>
      </c>
      <c r="G249" s="82">
        <f t="shared" si="22"/>
        <v>0.7</v>
      </c>
      <c r="H249" s="82">
        <f t="shared" si="26"/>
        <v>714</v>
      </c>
      <c r="I249" s="82">
        <v>12.11</v>
      </c>
      <c r="J249" s="5">
        <v>1.2</v>
      </c>
      <c r="K249" s="6">
        <f t="shared" si="23"/>
        <v>1224</v>
      </c>
    </row>
    <row r="250" spans="1:11" s="29" customFormat="1" ht="15.75" x14ac:dyDescent="0.25">
      <c r="A250" s="7"/>
      <c r="B250" s="73"/>
      <c r="C250" s="74"/>
      <c r="D250" s="73"/>
      <c r="E250" s="82"/>
      <c r="F250" s="82"/>
      <c r="G250" s="82"/>
      <c r="H250" s="82"/>
      <c r="I250" s="82"/>
      <c r="J250" s="5"/>
      <c r="K250" s="6"/>
    </row>
    <row r="251" spans="1:11" s="29" customFormat="1" ht="15.75" x14ac:dyDescent="0.25">
      <c r="A251" s="7">
        <f>+A245+1</f>
        <v>122</v>
      </c>
      <c r="B251" s="88" t="s">
        <v>243</v>
      </c>
      <c r="C251" s="74"/>
      <c r="D251" s="73"/>
      <c r="E251" s="82"/>
      <c r="F251" s="82"/>
      <c r="G251" s="82"/>
      <c r="H251" s="82"/>
      <c r="I251" s="82"/>
      <c r="J251" s="5"/>
      <c r="K251" s="6"/>
    </row>
    <row r="252" spans="1:11" s="29" customFormat="1" ht="15.75" x14ac:dyDescent="0.25">
      <c r="A252" s="7"/>
      <c r="B252" s="73" t="s">
        <v>244</v>
      </c>
      <c r="C252" s="74" t="s">
        <v>67</v>
      </c>
      <c r="D252" s="73">
        <f>340*0.9</f>
        <v>306</v>
      </c>
      <c r="E252" s="82">
        <v>1.1000000000000001</v>
      </c>
      <c r="F252" s="82">
        <f t="shared" si="24"/>
        <v>336.6</v>
      </c>
      <c r="G252" s="82">
        <f t="shared" si="22"/>
        <v>0.7</v>
      </c>
      <c r="H252" s="82">
        <f t="shared" si="26"/>
        <v>214.2</v>
      </c>
      <c r="I252" s="82">
        <v>3.6399999999999997</v>
      </c>
      <c r="J252" s="5">
        <v>1.8</v>
      </c>
      <c r="K252" s="6">
        <f t="shared" si="23"/>
        <v>550.80000000000007</v>
      </c>
    </row>
    <row r="253" spans="1:11" s="29" customFormat="1" ht="15.75" x14ac:dyDescent="0.25">
      <c r="A253" s="7"/>
      <c r="B253" s="73" t="s">
        <v>236</v>
      </c>
      <c r="C253" s="74" t="s">
        <v>66</v>
      </c>
      <c r="D253" s="73">
        <v>340</v>
      </c>
      <c r="E253" s="82">
        <v>0.9</v>
      </c>
      <c r="F253" s="82">
        <f t="shared" si="24"/>
        <v>306</v>
      </c>
      <c r="G253" s="82">
        <f t="shared" si="22"/>
        <v>1.2000000000000002</v>
      </c>
      <c r="H253" s="82">
        <f t="shared" si="26"/>
        <v>408.00000000000006</v>
      </c>
      <c r="I253" s="82">
        <v>6.92</v>
      </c>
      <c r="J253" s="5">
        <v>2.1</v>
      </c>
      <c r="K253" s="6">
        <f t="shared" si="23"/>
        <v>714</v>
      </c>
    </row>
    <row r="254" spans="1:11" s="29" customFormat="1" ht="15.75" x14ac:dyDescent="0.25">
      <c r="A254" s="7"/>
      <c r="B254" s="73"/>
      <c r="C254" s="74"/>
      <c r="D254" s="73"/>
      <c r="E254" s="82"/>
      <c r="F254" s="82"/>
      <c r="G254" s="82"/>
      <c r="H254" s="82"/>
      <c r="I254" s="82"/>
      <c r="J254" s="5"/>
      <c r="K254" s="6"/>
    </row>
    <row r="255" spans="1:11" s="29" customFormat="1" ht="15.75" x14ac:dyDescent="0.25">
      <c r="A255" s="7">
        <f>+A251+1</f>
        <v>123</v>
      </c>
      <c r="B255" s="88" t="s">
        <v>245</v>
      </c>
      <c r="C255" s="74"/>
      <c r="D255" s="73"/>
      <c r="E255" s="82"/>
      <c r="F255" s="82"/>
      <c r="G255" s="82"/>
      <c r="H255" s="82"/>
      <c r="I255" s="82"/>
      <c r="J255" s="5"/>
      <c r="K255" s="6"/>
    </row>
    <row r="256" spans="1:11" s="29" customFormat="1" ht="15.75" x14ac:dyDescent="0.25">
      <c r="A256" s="7"/>
      <c r="B256" s="73" t="s">
        <v>236</v>
      </c>
      <c r="C256" s="74" t="s">
        <v>66</v>
      </c>
      <c r="D256" s="73">
        <v>1110</v>
      </c>
      <c r="E256" s="82">
        <v>0.9</v>
      </c>
      <c r="F256" s="82">
        <f t="shared" si="24"/>
        <v>999</v>
      </c>
      <c r="G256" s="82">
        <f t="shared" si="22"/>
        <v>1.2000000000000002</v>
      </c>
      <c r="H256" s="82">
        <f t="shared" si="26"/>
        <v>1332.0000000000002</v>
      </c>
      <c r="I256" s="82">
        <v>22.580000000000002</v>
      </c>
      <c r="J256" s="5">
        <v>2.1</v>
      </c>
      <c r="K256" s="6">
        <f t="shared" si="23"/>
        <v>2331</v>
      </c>
    </row>
    <row r="257" spans="1:11" s="29" customFormat="1" ht="15.75" x14ac:dyDescent="0.25">
      <c r="A257" s="7"/>
      <c r="B257" s="73" t="s">
        <v>237</v>
      </c>
      <c r="C257" s="74" t="s">
        <v>67</v>
      </c>
      <c r="D257" s="73">
        <f>1110*0.9</f>
        <v>999</v>
      </c>
      <c r="E257" s="82">
        <v>1.3</v>
      </c>
      <c r="F257" s="82">
        <f t="shared" si="24"/>
        <v>1298.7</v>
      </c>
      <c r="G257" s="82">
        <f t="shared" si="22"/>
        <v>1.5999999999999999</v>
      </c>
      <c r="H257" s="82">
        <f t="shared" si="26"/>
        <v>1598.3999999999999</v>
      </c>
      <c r="I257" s="82">
        <v>27.1</v>
      </c>
      <c r="J257" s="5">
        <v>2.9</v>
      </c>
      <c r="K257" s="6">
        <f t="shared" si="23"/>
        <v>2897.1</v>
      </c>
    </row>
    <row r="258" spans="1:11" s="29" customFormat="1" ht="15.75" x14ac:dyDescent="0.25">
      <c r="A258" s="7"/>
      <c r="B258" s="73" t="s">
        <v>238</v>
      </c>
      <c r="C258" s="74" t="s">
        <v>66</v>
      </c>
      <c r="D258" s="73">
        <v>1110</v>
      </c>
      <c r="E258" s="82">
        <v>0.45</v>
      </c>
      <c r="F258" s="82">
        <f t="shared" si="24"/>
        <v>499.5</v>
      </c>
      <c r="G258" s="82">
        <f t="shared" si="22"/>
        <v>0.65000000000000013</v>
      </c>
      <c r="H258" s="82">
        <f t="shared" si="26"/>
        <v>721.50000000000011</v>
      </c>
      <c r="I258" s="82">
        <v>12.23</v>
      </c>
      <c r="J258" s="5">
        <v>1.1000000000000001</v>
      </c>
      <c r="K258" s="6">
        <f t="shared" si="23"/>
        <v>1221</v>
      </c>
    </row>
    <row r="259" spans="1:11" s="29" customFormat="1" ht="15.75" x14ac:dyDescent="0.25">
      <c r="A259" s="7"/>
      <c r="B259" s="73" t="s">
        <v>236</v>
      </c>
      <c r="C259" s="74" t="s">
        <v>66</v>
      </c>
      <c r="D259" s="73">
        <v>1110</v>
      </c>
      <c r="E259" s="82">
        <v>0.9</v>
      </c>
      <c r="F259" s="82">
        <f t="shared" si="24"/>
        <v>999</v>
      </c>
      <c r="G259" s="82">
        <f t="shared" si="22"/>
        <v>1.2000000000000002</v>
      </c>
      <c r="H259" s="82">
        <f t="shared" si="26"/>
        <v>1332.0000000000002</v>
      </c>
      <c r="I259" s="82">
        <v>22.580000000000002</v>
      </c>
      <c r="J259" s="5">
        <v>2.1</v>
      </c>
      <c r="K259" s="6">
        <f t="shared" si="23"/>
        <v>2331</v>
      </c>
    </row>
    <row r="260" spans="1:11" s="29" customFormat="1" ht="15.75" x14ac:dyDescent="0.25">
      <c r="A260" s="7"/>
      <c r="B260" s="73" t="s">
        <v>239</v>
      </c>
      <c r="C260" s="74" t="s">
        <v>66</v>
      </c>
      <c r="D260" s="73">
        <f>1110*2</f>
        <v>2220</v>
      </c>
      <c r="E260" s="82">
        <v>0.5</v>
      </c>
      <c r="F260" s="82">
        <f t="shared" si="24"/>
        <v>1110</v>
      </c>
      <c r="G260" s="82">
        <f t="shared" si="22"/>
        <v>0.7</v>
      </c>
      <c r="H260" s="82">
        <f t="shared" si="26"/>
        <v>1554</v>
      </c>
      <c r="I260" s="82">
        <v>26.34</v>
      </c>
      <c r="J260" s="5">
        <v>1.2</v>
      </c>
      <c r="K260" s="6">
        <f t="shared" si="23"/>
        <v>2664</v>
      </c>
    </row>
    <row r="261" spans="1:11" s="29" customFormat="1" ht="15.75" x14ac:dyDescent="0.25">
      <c r="A261" s="7"/>
      <c r="B261" s="73"/>
      <c r="C261" s="74"/>
      <c r="D261" s="73"/>
      <c r="E261" s="82"/>
      <c r="F261" s="82"/>
      <c r="G261" s="82"/>
      <c r="H261" s="82"/>
      <c r="I261" s="82"/>
      <c r="J261" s="5"/>
      <c r="K261" s="6"/>
    </row>
    <row r="262" spans="1:11" s="29" customFormat="1" ht="15.75" x14ac:dyDescent="0.25">
      <c r="A262" s="7">
        <f>+A255+1</f>
        <v>124</v>
      </c>
      <c r="B262" s="73" t="s">
        <v>246</v>
      </c>
      <c r="C262" s="74" t="s">
        <v>66</v>
      </c>
      <c r="D262" s="73">
        <v>80</v>
      </c>
      <c r="E262" s="82">
        <v>1.4</v>
      </c>
      <c r="F262" s="82">
        <f t="shared" si="24"/>
        <v>112</v>
      </c>
      <c r="G262" s="82">
        <f t="shared" si="22"/>
        <v>1.9</v>
      </c>
      <c r="H262" s="82">
        <f t="shared" si="26"/>
        <v>152</v>
      </c>
      <c r="I262" s="82">
        <v>2.5799999999999996</v>
      </c>
      <c r="J262" s="5">
        <v>3.3</v>
      </c>
      <c r="K262" s="6">
        <f t="shared" si="23"/>
        <v>264</v>
      </c>
    </row>
    <row r="263" spans="1:11" s="29" customFormat="1" ht="15.75" x14ac:dyDescent="0.25">
      <c r="A263" s="7"/>
      <c r="B263" s="73"/>
      <c r="C263" s="74"/>
      <c r="D263" s="73"/>
      <c r="E263" s="82"/>
      <c r="F263" s="82"/>
      <c r="G263" s="82"/>
      <c r="H263" s="82"/>
      <c r="I263" s="82"/>
      <c r="J263" s="5"/>
      <c r="K263" s="6"/>
    </row>
    <row r="264" spans="1:11" s="29" customFormat="1" ht="15.75" x14ac:dyDescent="0.25">
      <c r="A264" s="7"/>
      <c r="B264" s="83" t="s">
        <v>247</v>
      </c>
      <c r="C264" s="74"/>
      <c r="D264" s="73"/>
      <c r="E264" s="82"/>
      <c r="F264" s="82"/>
      <c r="G264" s="82"/>
      <c r="H264" s="82"/>
      <c r="I264" s="82"/>
      <c r="J264" s="5"/>
      <c r="K264" s="6"/>
    </row>
    <row r="265" spans="1:11" s="29" customFormat="1" ht="15.75" x14ac:dyDescent="0.25">
      <c r="A265" s="7">
        <f>+A262+1</f>
        <v>125</v>
      </c>
      <c r="B265" s="73" t="s">
        <v>248</v>
      </c>
      <c r="C265" s="74" t="s">
        <v>116</v>
      </c>
      <c r="D265" s="73">
        <v>14</v>
      </c>
      <c r="E265" s="82">
        <v>570</v>
      </c>
      <c r="F265" s="82">
        <f t="shared" si="24"/>
        <v>7980</v>
      </c>
      <c r="G265" s="82">
        <f t="shared" si="22"/>
        <v>380</v>
      </c>
      <c r="H265" s="82">
        <f t="shared" si="26"/>
        <v>5320</v>
      </c>
      <c r="I265" s="82">
        <v>84.45</v>
      </c>
      <c r="J265" s="5">
        <v>950</v>
      </c>
      <c r="K265" s="6">
        <f t="shared" si="23"/>
        <v>13300</v>
      </c>
    </row>
    <row r="266" spans="1:11" s="29" customFormat="1" ht="15.75" x14ac:dyDescent="0.25">
      <c r="A266" s="7">
        <f>+A265+1</f>
        <v>126</v>
      </c>
      <c r="B266" s="73" t="s">
        <v>249</v>
      </c>
      <c r="C266" s="74" t="s">
        <v>116</v>
      </c>
      <c r="D266" s="73">
        <v>2</v>
      </c>
      <c r="E266" s="82">
        <v>660</v>
      </c>
      <c r="F266" s="82">
        <f t="shared" si="24"/>
        <v>1320</v>
      </c>
      <c r="G266" s="82">
        <f t="shared" si="22"/>
        <v>440</v>
      </c>
      <c r="H266" s="82">
        <f t="shared" si="26"/>
        <v>880</v>
      </c>
      <c r="I266" s="82">
        <v>13.97</v>
      </c>
      <c r="J266" s="5">
        <v>1100</v>
      </c>
      <c r="K266" s="6">
        <f t="shared" si="23"/>
        <v>2200</v>
      </c>
    </row>
    <row r="267" spans="1:11" s="29" customFormat="1" ht="15.75" x14ac:dyDescent="0.25">
      <c r="A267" s="7">
        <f>+A266+1</f>
        <v>127</v>
      </c>
      <c r="B267" s="73" t="s">
        <v>250</v>
      </c>
      <c r="C267" s="74" t="s">
        <v>116</v>
      </c>
      <c r="D267" s="73">
        <v>1</v>
      </c>
      <c r="E267" s="82">
        <v>3120</v>
      </c>
      <c r="F267" s="82">
        <f t="shared" si="24"/>
        <v>3120</v>
      </c>
      <c r="G267" s="82">
        <f t="shared" si="22"/>
        <v>1680</v>
      </c>
      <c r="H267" s="82">
        <f t="shared" si="26"/>
        <v>1680</v>
      </c>
      <c r="I267" s="82">
        <v>26.67</v>
      </c>
      <c r="J267" s="5">
        <v>4800</v>
      </c>
      <c r="K267" s="6">
        <f t="shared" si="23"/>
        <v>4800</v>
      </c>
    </row>
    <row r="268" spans="1:11" s="29" customFormat="1" ht="15.75" x14ac:dyDescent="0.25">
      <c r="A268" s="7"/>
      <c r="B268" s="73"/>
      <c r="C268" s="74"/>
      <c r="D268" s="73"/>
      <c r="E268" s="82"/>
      <c r="F268" s="82"/>
      <c r="G268" s="82"/>
      <c r="H268" s="82"/>
      <c r="I268" s="82"/>
      <c r="J268" s="5"/>
      <c r="K268" s="6"/>
    </row>
    <row r="269" spans="1:11" s="29" customFormat="1" ht="15.75" x14ac:dyDescent="0.25">
      <c r="A269" s="7"/>
      <c r="B269" s="83" t="s">
        <v>251</v>
      </c>
      <c r="C269" s="74"/>
      <c r="D269" s="73"/>
      <c r="E269" s="82"/>
      <c r="F269" s="82"/>
      <c r="G269" s="82"/>
      <c r="H269" s="82"/>
      <c r="I269" s="82"/>
      <c r="J269" s="5"/>
      <c r="K269" s="6"/>
    </row>
    <row r="270" spans="1:11" s="29" customFormat="1" ht="15.75" x14ac:dyDescent="0.25">
      <c r="A270" s="7">
        <f>+A267+1</f>
        <v>128</v>
      </c>
      <c r="B270" s="73" t="s">
        <v>322</v>
      </c>
      <c r="C270" s="74" t="s">
        <v>116</v>
      </c>
      <c r="D270" s="73">
        <v>3</v>
      </c>
      <c r="E270" s="82">
        <v>1825.2599999999998</v>
      </c>
      <c r="F270" s="82">
        <f t="shared" si="24"/>
        <v>5475.7799999999988</v>
      </c>
      <c r="G270" s="82">
        <f t="shared" si="22"/>
        <v>1321.7400000000002</v>
      </c>
      <c r="H270" s="82">
        <f t="shared" si="26"/>
        <v>3965.2200000000007</v>
      </c>
      <c r="I270" s="82">
        <v>62.94</v>
      </c>
      <c r="J270" s="5">
        <v>3147</v>
      </c>
      <c r="K270" s="6">
        <f t="shared" si="23"/>
        <v>9441</v>
      </c>
    </row>
    <row r="271" spans="1:11" s="29" customFormat="1" ht="15.75" x14ac:dyDescent="0.25">
      <c r="A271" s="7">
        <f>+A270+1</f>
        <v>129</v>
      </c>
      <c r="B271" s="73" t="s">
        <v>330</v>
      </c>
      <c r="C271" s="74" t="s">
        <v>116</v>
      </c>
      <c r="D271" s="73">
        <v>2</v>
      </c>
      <c r="E271" s="82">
        <v>1560.78</v>
      </c>
      <c r="F271" s="82">
        <f t="shared" si="24"/>
        <v>3121.56</v>
      </c>
      <c r="G271" s="82">
        <f t="shared" si="22"/>
        <v>1130.22</v>
      </c>
      <c r="H271" s="82">
        <f t="shared" si="26"/>
        <v>2260.44</v>
      </c>
      <c r="I271" s="82">
        <v>35.880000000000003</v>
      </c>
      <c r="J271" s="5">
        <v>2691</v>
      </c>
      <c r="K271" s="6">
        <f t="shared" si="23"/>
        <v>5382</v>
      </c>
    </row>
    <row r="272" spans="1:11" s="29" customFormat="1" ht="15.75" x14ac:dyDescent="0.25">
      <c r="A272" s="7">
        <f t="shared" ref="A272:A276" si="27">+A271+1</f>
        <v>130</v>
      </c>
      <c r="B272" s="73" t="s">
        <v>323</v>
      </c>
      <c r="C272" s="74" t="s">
        <v>116</v>
      </c>
      <c r="D272" s="73">
        <v>2</v>
      </c>
      <c r="E272" s="82">
        <v>887.4</v>
      </c>
      <c r="F272" s="82">
        <f t="shared" si="24"/>
        <v>1774.8</v>
      </c>
      <c r="G272" s="82">
        <f t="shared" ref="G272:G333" si="28">+J272-E272</f>
        <v>642.6</v>
      </c>
      <c r="H272" s="82">
        <f t="shared" si="26"/>
        <v>1285.2</v>
      </c>
      <c r="I272" s="82">
        <v>20.399999999999999</v>
      </c>
      <c r="J272" s="5">
        <v>1530</v>
      </c>
      <c r="K272" s="6">
        <f t="shared" ref="K272:K333" si="29">J272*D272</f>
        <v>3060</v>
      </c>
    </row>
    <row r="273" spans="1:11" s="29" customFormat="1" ht="15.75" x14ac:dyDescent="0.25">
      <c r="A273" s="7">
        <f t="shared" si="27"/>
        <v>131</v>
      </c>
      <c r="B273" s="73" t="s">
        <v>331</v>
      </c>
      <c r="C273" s="74" t="s">
        <v>116</v>
      </c>
      <c r="D273" s="73">
        <v>1</v>
      </c>
      <c r="E273" s="82">
        <v>647.28</v>
      </c>
      <c r="F273" s="82">
        <f t="shared" ref="F273:F333" si="30">+E273*D273</f>
        <v>647.28</v>
      </c>
      <c r="G273" s="82">
        <f t="shared" si="28"/>
        <v>468.72</v>
      </c>
      <c r="H273" s="82">
        <f t="shared" si="26"/>
        <v>468.72</v>
      </c>
      <c r="I273" s="82">
        <v>7.44</v>
      </c>
      <c r="J273" s="5">
        <v>1116</v>
      </c>
      <c r="K273" s="6">
        <f t="shared" si="29"/>
        <v>1116</v>
      </c>
    </row>
    <row r="274" spans="1:11" s="29" customFormat="1" ht="15.75" x14ac:dyDescent="0.25">
      <c r="A274" s="7">
        <f t="shared" si="27"/>
        <v>132</v>
      </c>
      <c r="B274" s="73" t="s">
        <v>324</v>
      </c>
      <c r="C274" s="74" t="s">
        <v>116</v>
      </c>
      <c r="D274" s="73">
        <v>2</v>
      </c>
      <c r="E274" s="82">
        <v>1541.06</v>
      </c>
      <c r="F274" s="82">
        <f t="shared" si="30"/>
        <v>3082.12</v>
      </c>
      <c r="G274" s="82">
        <f t="shared" si="28"/>
        <v>1115.94</v>
      </c>
      <c r="H274" s="82">
        <f t="shared" si="26"/>
        <v>2231.88</v>
      </c>
      <c r="I274" s="82">
        <v>35.43</v>
      </c>
      <c r="J274" s="5">
        <v>2657</v>
      </c>
      <c r="K274" s="6">
        <f t="shared" si="29"/>
        <v>5314</v>
      </c>
    </row>
    <row r="275" spans="1:11" s="29" customFormat="1" ht="15.75" x14ac:dyDescent="0.25">
      <c r="A275" s="7">
        <f t="shared" si="27"/>
        <v>133</v>
      </c>
      <c r="B275" s="73" t="s">
        <v>332</v>
      </c>
      <c r="C275" s="74" t="s">
        <v>116</v>
      </c>
      <c r="D275" s="73">
        <v>1</v>
      </c>
      <c r="E275" s="82">
        <v>407.15999999999997</v>
      </c>
      <c r="F275" s="82">
        <f t="shared" si="30"/>
        <v>407.15999999999997</v>
      </c>
      <c r="G275" s="82">
        <f t="shared" si="28"/>
        <v>294.84000000000003</v>
      </c>
      <c r="H275" s="82">
        <f t="shared" si="26"/>
        <v>294.84000000000003</v>
      </c>
      <c r="I275" s="82">
        <v>4.68</v>
      </c>
      <c r="J275" s="5">
        <v>702</v>
      </c>
      <c r="K275" s="6">
        <f t="shared" si="29"/>
        <v>702</v>
      </c>
    </row>
    <row r="276" spans="1:11" s="29" customFormat="1" ht="15.75" x14ac:dyDescent="0.25">
      <c r="A276" s="7">
        <f t="shared" si="27"/>
        <v>134</v>
      </c>
      <c r="B276" s="73" t="s">
        <v>325</v>
      </c>
      <c r="C276" s="74" t="s">
        <v>116</v>
      </c>
      <c r="D276" s="73">
        <v>1</v>
      </c>
      <c r="E276" s="82">
        <v>1990.56</v>
      </c>
      <c r="F276" s="82">
        <f t="shared" si="30"/>
        <v>1990.56</v>
      </c>
      <c r="G276" s="82">
        <f t="shared" si="28"/>
        <v>1441.44</v>
      </c>
      <c r="H276" s="82">
        <f t="shared" si="26"/>
        <v>1441.44</v>
      </c>
      <c r="I276" s="82">
        <v>22.88</v>
      </c>
      <c r="J276" s="5">
        <v>3432</v>
      </c>
      <c r="K276" s="6">
        <f t="shared" si="29"/>
        <v>3432</v>
      </c>
    </row>
    <row r="277" spans="1:11" s="29" customFormat="1" ht="15.75" x14ac:dyDescent="0.25">
      <c r="A277" s="7"/>
      <c r="B277" s="73"/>
      <c r="C277" s="74"/>
      <c r="D277" s="73"/>
      <c r="E277" s="82"/>
      <c r="F277" s="82"/>
      <c r="G277" s="82"/>
      <c r="H277" s="82"/>
      <c r="I277" s="82"/>
      <c r="J277" s="5"/>
      <c r="K277" s="6"/>
    </row>
    <row r="278" spans="1:11" s="29" customFormat="1" ht="15.75" x14ac:dyDescent="0.25">
      <c r="A278" s="7"/>
      <c r="B278" s="117" t="s">
        <v>252</v>
      </c>
      <c r="C278" s="74"/>
      <c r="D278" s="73"/>
      <c r="E278" s="82"/>
      <c r="F278" s="82"/>
      <c r="G278" s="82"/>
      <c r="H278" s="82"/>
      <c r="I278" s="82"/>
      <c r="J278" s="5"/>
      <c r="K278" s="6"/>
    </row>
    <row r="279" spans="1:11" s="29" customFormat="1" ht="15.75" x14ac:dyDescent="0.25">
      <c r="A279" s="7"/>
      <c r="B279" s="83" t="s">
        <v>253</v>
      </c>
      <c r="C279" s="74"/>
      <c r="D279" s="73"/>
      <c r="E279" s="82"/>
      <c r="F279" s="82"/>
      <c r="G279" s="82"/>
      <c r="H279" s="82"/>
      <c r="I279" s="82"/>
      <c r="J279" s="5"/>
      <c r="K279" s="6"/>
    </row>
    <row r="280" spans="1:11" s="29" customFormat="1" ht="15.75" x14ac:dyDescent="0.25">
      <c r="A280" s="7">
        <f>+A276+1</f>
        <v>135</v>
      </c>
      <c r="B280" s="73" t="s">
        <v>254</v>
      </c>
      <c r="C280" s="74" t="s">
        <v>116</v>
      </c>
      <c r="D280" s="73">
        <v>19</v>
      </c>
      <c r="E280" s="82">
        <v>65.8</v>
      </c>
      <c r="F280" s="82">
        <f t="shared" si="30"/>
        <v>1250.2</v>
      </c>
      <c r="G280" s="82">
        <f t="shared" si="28"/>
        <v>74.2</v>
      </c>
      <c r="H280" s="82">
        <f t="shared" si="26"/>
        <v>1409.8</v>
      </c>
      <c r="I280" s="82">
        <v>22.740000000000002</v>
      </c>
      <c r="J280" s="5">
        <v>140</v>
      </c>
      <c r="K280" s="6">
        <f t="shared" si="29"/>
        <v>2660</v>
      </c>
    </row>
    <row r="281" spans="1:11" s="29" customFormat="1" ht="15.75" x14ac:dyDescent="0.25">
      <c r="A281" s="7">
        <f>+A280+1</f>
        <v>136</v>
      </c>
      <c r="B281" s="73" t="s">
        <v>255</v>
      </c>
      <c r="C281" s="74" t="s">
        <v>116</v>
      </c>
      <c r="D281" s="73">
        <v>8</v>
      </c>
      <c r="E281" s="82">
        <v>70.5</v>
      </c>
      <c r="F281" s="82">
        <f t="shared" si="30"/>
        <v>564</v>
      </c>
      <c r="G281" s="82">
        <f t="shared" si="28"/>
        <v>79.5</v>
      </c>
      <c r="H281" s="82">
        <f t="shared" si="26"/>
        <v>636</v>
      </c>
      <c r="I281" s="82">
        <v>10.26</v>
      </c>
      <c r="J281" s="5">
        <v>150</v>
      </c>
      <c r="K281" s="6">
        <f t="shared" si="29"/>
        <v>1200</v>
      </c>
    </row>
    <row r="282" spans="1:11" s="29" customFormat="1" ht="15.75" x14ac:dyDescent="0.25">
      <c r="A282" s="7">
        <f t="shared" ref="A282:A284" si="31">+A281+1</f>
        <v>137</v>
      </c>
      <c r="B282" s="73" t="s">
        <v>256</v>
      </c>
      <c r="C282" s="74" t="s">
        <v>116</v>
      </c>
      <c r="D282" s="73">
        <v>6</v>
      </c>
      <c r="E282" s="82">
        <v>98.699999999999989</v>
      </c>
      <c r="F282" s="82">
        <f t="shared" si="30"/>
        <v>592.19999999999993</v>
      </c>
      <c r="G282" s="82">
        <f t="shared" si="28"/>
        <v>111.30000000000001</v>
      </c>
      <c r="H282" s="82">
        <f t="shared" si="26"/>
        <v>667.80000000000007</v>
      </c>
      <c r="I282" s="82">
        <v>10.78</v>
      </c>
      <c r="J282" s="5">
        <v>210</v>
      </c>
      <c r="K282" s="6">
        <f t="shared" si="29"/>
        <v>1260</v>
      </c>
    </row>
    <row r="283" spans="1:11" s="29" customFormat="1" ht="15.75" x14ac:dyDescent="0.25">
      <c r="A283" s="7">
        <f t="shared" si="31"/>
        <v>138</v>
      </c>
      <c r="B283" s="73" t="s">
        <v>257</v>
      </c>
      <c r="C283" s="74" t="s">
        <v>116</v>
      </c>
      <c r="D283" s="73">
        <v>1</v>
      </c>
      <c r="E283" s="82">
        <v>72.849999999999994</v>
      </c>
      <c r="F283" s="82">
        <f t="shared" si="30"/>
        <v>72.849999999999994</v>
      </c>
      <c r="G283" s="82">
        <f t="shared" si="28"/>
        <v>82.15</v>
      </c>
      <c r="H283" s="82">
        <f t="shared" si="26"/>
        <v>82.15</v>
      </c>
      <c r="I283" s="82">
        <v>1.33</v>
      </c>
      <c r="J283" s="5">
        <v>155</v>
      </c>
      <c r="K283" s="6">
        <f t="shared" si="29"/>
        <v>155</v>
      </c>
    </row>
    <row r="284" spans="1:11" s="29" customFormat="1" ht="15.75" x14ac:dyDescent="0.25">
      <c r="A284" s="7">
        <f t="shared" si="31"/>
        <v>139</v>
      </c>
      <c r="B284" s="73" t="s">
        <v>258</v>
      </c>
      <c r="C284" s="74" t="s">
        <v>116</v>
      </c>
      <c r="D284" s="73">
        <v>1</v>
      </c>
      <c r="E284" s="82">
        <v>112.8</v>
      </c>
      <c r="F284" s="82">
        <f t="shared" si="30"/>
        <v>112.8</v>
      </c>
      <c r="G284" s="82">
        <f t="shared" si="28"/>
        <v>127.2</v>
      </c>
      <c r="H284" s="82">
        <f t="shared" si="26"/>
        <v>127.2</v>
      </c>
      <c r="I284" s="82">
        <v>2.0599999999999996</v>
      </c>
      <c r="J284" s="5">
        <v>240</v>
      </c>
      <c r="K284" s="6">
        <f t="shared" si="29"/>
        <v>240</v>
      </c>
    </row>
    <row r="285" spans="1:11" s="29" customFormat="1" ht="15.75" x14ac:dyDescent="0.25">
      <c r="A285" s="7"/>
      <c r="B285" s="73"/>
      <c r="C285" s="74"/>
      <c r="D285" s="73"/>
      <c r="E285" s="82"/>
      <c r="F285" s="82"/>
      <c r="G285" s="82"/>
      <c r="H285" s="82"/>
      <c r="I285" s="82"/>
      <c r="J285" s="5"/>
      <c r="K285" s="6"/>
    </row>
    <row r="286" spans="1:11" s="29" customFormat="1" ht="15.75" x14ac:dyDescent="0.25">
      <c r="A286" s="7"/>
      <c r="B286" s="83" t="s">
        <v>259</v>
      </c>
      <c r="C286" s="74"/>
      <c r="D286" s="73"/>
      <c r="E286" s="82"/>
      <c r="F286" s="82"/>
      <c r="G286" s="82"/>
      <c r="H286" s="82"/>
      <c r="I286" s="82"/>
      <c r="J286" s="5"/>
      <c r="K286" s="6"/>
    </row>
    <row r="287" spans="1:11" s="29" customFormat="1" ht="15.75" x14ac:dyDescent="0.25">
      <c r="A287" s="7">
        <f>+A284+1</f>
        <v>140</v>
      </c>
      <c r="B287" s="73" t="s">
        <v>260</v>
      </c>
      <c r="C287" s="74" t="s">
        <v>116</v>
      </c>
      <c r="D287" s="73">
        <v>4</v>
      </c>
      <c r="E287" s="82">
        <v>101.75000000000001</v>
      </c>
      <c r="F287" s="82">
        <f t="shared" si="30"/>
        <v>407.00000000000006</v>
      </c>
      <c r="G287" s="82">
        <f t="shared" si="28"/>
        <v>83.249999999999986</v>
      </c>
      <c r="H287" s="82">
        <f t="shared" si="26"/>
        <v>332.99999999999994</v>
      </c>
      <c r="I287" s="82">
        <v>5.38</v>
      </c>
      <c r="J287" s="5">
        <v>185</v>
      </c>
      <c r="K287" s="6">
        <f t="shared" si="29"/>
        <v>740</v>
      </c>
    </row>
    <row r="288" spans="1:11" s="29" customFormat="1" ht="15.75" x14ac:dyDescent="0.25">
      <c r="A288" s="7">
        <f>+A287+1</f>
        <v>141</v>
      </c>
      <c r="B288" s="73" t="s">
        <v>261</v>
      </c>
      <c r="C288" s="74" t="s">
        <v>116</v>
      </c>
      <c r="D288" s="73">
        <v>21</v>
      </c>
      <c r="E288" s="82">
        <v>104.50000000000001</v>
      </c>
      <c r="F288" s="82">
        <f t="shared" si="30"/>
        <v>2194.5000000000005</v>
      </c>
      <c r="G288" s="82">
        <f t="shared" si="28"/>
        <v>85.499999999999986</v>
      </c>
      <c r="H288" s="82">
        <f t="shared" si="26"/>
        <v>1795.4999999999998</v>
      </c>
      <c r="I288" s="82">
        <v>28.96</v>
      </c>
      <c r="J288" s="5">
        <v>190</v>
      </c>
      <c r="K288" s="6">
        <f t="shared" si="29"/>
        <v>3990</v>
      </c>
    </row>
    <row r="289" spans="1:11" s="29" customFormat="1" ht="15.75" x14ac:dyDescent="0.25">
      <c r="A289" s="7">
        <f t="shared" ref="A289:A291" si="32">+A288+1</f>
        <v>142</v>
      </c>
      <c r="B289" s="73" t="s">
        <v>262</v>
      </c>
      <c r="C289" s="74" t="s">
        <v>116</v>
      </c>
      <c r="D289" s="73">
        <v>3</v>
      </c>
      <c r="E289" s="82">
        <v>115.50000000000001</v>
      </c>
      <c r="F289" s="82">
        <f t="shared" si="30"/>
        <v>346.50000000000006</v>
      </c>
      <c r="G289" s="82">
        <f t="shared" si="28"/>
        <v>94.499999999999986</v>
      </c>
      <c r="H289" s="82">
        <f t="shared" si="26"/>
        <v>283.49999999999994</v>
      </c>
      <c r="I289" s="82">
        <v>4.58</v>
      </c>
      <c r="J289" s="5">
        <v>210</v>
      </c>
      <c r="K289" s="6">
        <f t="shared" si="29"/>
        <v>630</v>
      </c>
    </row>
    <row r="290" spans="1:11" s="29" customFormat="1" ht="15.75" x14ac:dyDescent="0.25">
      <c r="A290" s="7">
        <f t="shared" si="32"/>
        <v>143</v>
      </c>
      <c r="B290" s="73" t="s">
        <v>263</v>
      </c>
      <c r="C290" s="74" t="s">
        <v>116</v>
      </c>
      <c r="D290" s="73">
        <v>2</v>
      </c>
      <c r="E290" s="82">
        <v>118.25000000000001</v>
      </c>
      <c r="F290" s="82">
        <f t="shared" si="30"/>
        <v>236.50000000000003</v>
      </c>
      <c r="G290" s="82">
        <f t="shared" si="28"/>
        <v>96.749999999999986</v>
      </c>
      <c r="H290" s="82">
        <f t="shared" si="26"/>
        <v>193.49999999999997</v>
      </c>
      <c r="I290" s="82">
        <v>3.13</v>
      </c>
      <c r="J290" s="5">
        <v>215</v>
      </c>
      <c r="K290" s="6">
        <f t="shared" si="29"/>
        <v>430</v>
      </c>
    </row>
    <row r="291" spans="1:11" s="29" customFormat="1" ht="15.75" x14ac:dyDescent="0.25">
      <c r="A291" s="7">
        <f t="shared" si="32"/>
        <v>144</v>
      </c>
      <c r="B291" s="73" t="s">
        <v>264</v>
      </c>
      <c r="C291" s="74" t="s">
        <v>116</v>
      </c>
      <c r="D291" s="73">
        <v>30</v>
      </c>
      <c r="E291" s="82">
        <v>60.500000000000007</v>
      </c>
      <c r="F291" s="82">
        <f t="shared" si="30"/>
        <v>1815.0000000000002</v>
      </c>
      <c r="G291" s="82">
        <f t="shared" si="28"/>
        <v>49.499999999999993</v>
      </c>
      <c r="H291" s="82">
        <f t="shared" si="26"/>
        <v>1484.9999999999998</v>
      </c>
      <c r="I291" s="82">
        <v>23.96</v>
      </c>
      <c r="J291" s="5">
        <v>110</v>
      </c>
      <c r="K291" s="6">
        <f t="shared" si="29"/>
        <v>3300</v>
      </c>
    </row>
    <row r="292" spans="1:11" s="29" customFormat="1" ht="15.75" x14ac:dyDescent="0.25">
      <c r="A292" s="7"/>
      <c r="B292" s="73"/>
      <c r="C292" s="74"/>
      <c r="D292" s="73"/>
      <c r="E292" s="82"/>
      <c r="F292" s="82"/>
      <c r="G292" s="82"/>
      <c r="H292" s="82"/>
      <c r="I292" s="82"/>
      <c r="J292" s="5"/>
      <c r="K292" s="6"/>
    </row>
    <row r="293" spans="1:11" s="29" customFormat="1" ht="15.75" x14ac:dyDescent="0.25">
      <c r="A293" s="7"/>
      <c r="B293" s="83" t="s">
        <v>265</v>
      </c>
      <c r="C293" s="74"/>
      <c r="D293" s="73"/>
      <c r="E293" s="82"/>
      <c r="F293" s="82"/>
      <c r="G293" s="82"/>
      <c r="H293" s="82"/>
      <c r="I293" s="82"/>
      <c r="J293" s="5"/>
      <c r="K293" s="6"/>
    </row>
    <row r="294" spans="1:11" s="29" customFormat="1" ht="15.75" x14ac:dyDescent="0.25">
      <c r="A294" s="7">
        <f>+A291+1</f>
        <v>145</v>
      </c>
      <c r="B294" s="73" t="s">
        <v>266</v>
      </c>
      <c r="C294" s="74" t="s">
        <v>116</v>
      </c>
      <c r="D294" s="73">
        <v>3</v>
      </c>
      <c r="E294" s="82">
        <v>81.599999999999994</v>
      </c>
      <c r="F294" s="82">
        <f t="shared" si="30"/>
        <v>244.79999999999998</v>
      </c>
      <c r="G294" s="82">
        <f t="shared" si="28"/>
        <v>88.4</v>
      </c>
      <c r="H294" s="82">
        <f t="shared" ref="H294:H357" si="33">+G294*D294</f>
        <v>265.20000000000005</v>
      </c>
      <c r="I294" s="82">
        <v>4.2799999999999994</v>
      </c>
      <c r="J294" s="5">
        <v>170</v>
      </c>
      <c r="K294" s="6">
        <f t="shared" si="29"/>
        <v>510</v>
      </c>
    </row>
    <row r="295" spans="1:11" s="29" customFormat="1" ht="15.75" x14ac:dyDescent="0.25">
      <c r="A295" s="7">
        <f>+A294+1</f>
        <v>146</v>
      </c>
      <c r="B295" s="73" t="s">
        <v>267</v>
      </c>
      <c r="C295" s="74" t="s">
        <v>116</v>
      </c>
      <c r="D295" s="73">
        <v>6</v>
      </c>
      <c r="E295" s="82">
        <v>79.2</v>
      </c>
      <c r="F295" s="82">
        <f t="shared" si="30"/>
        <v>475.20000000000005</v>
      </c>
      <c r="G295" s="82">
        <f t="shared" si="28"/>
        <v>85.8</v>
      </c>
      <c r="H295" s="82">
        <f t="shared" si="33"/>
        <v>514.79999999999995</v>
      </c>
      <c r="I295" s="82">
        <v>8.31</v>
      </c>
      <c r="J295" s="5">
        <v>165</v>
      </c>
      <c r="K295" s="6">
        <f t="shared" si="29"/>
        <v>990</v>
      </c>
    </row>
    <row r="296" spans="1:11" s="29" customFormat="1" ht="15.75" x14ac:dyDescent="0.25">
      <c r="A296" s="7">
        <f t="shared" ref="A296:A305" si="34">+A295+1</f>
        <v>147</v>
      </c>
      <c r="B296" s="73" t="s">
        <v>268</v>
      </c>
      <c r="C296" s="74" t="s">
        <v>116</v>
      </c>
      <c r="D296" s="73">
        <v>33</v>
      </c>
      <c r="E296" s="82">
        <v>76.8</v>
      </c>
      <c r="F296" s="82">
        <f t="shared" si="30"/>
        <v>2534.4</v>
      </c>
      <c r="G296" s="82">
        <f t="shared" si="28"/>
        <v>83.2</v>
      </c>
      <c r="H296" s="82">
        <f t="shared" si="33"/>
        <v>2745.6</v>
      </c>
      <c r="I296" s="82">
        <v>44.29</v>
      </c>
      <c r="J296" s="5">
        <v>160</v>
      </c>
      <c r="K296" s="6">
        <f t="shared" si="29"/>
        <v>5280</v>
      </c>
    </row>
    <row r="297" spans="1:11" s="29" customFormat="1" ht="15.75" x14ac:dyDescent="0.25">
      <c r="A297" s="7">
        <f t="shared" si="34"/>
        <v>148</v>
      </c>
      <c r="B297" s="73" t="s">
        <v>269</v>
      </c>
      <c r="C297" s="74" t="s">
        <v>116</v>
      </c>
      <c r="D297" s="73">
        <v>1</v>
      </c>
      <c r="E297" s="82">
        <v>79.2</v>
      </c>
      <c r="F297" s="82">
        <f t="shared" si="30"/>
        <v>79.2</v>
      </c>
      <c r="G297" s="82">
        <f t="shared" si="28"/>
        <v>85.8</v>
      </c>
      <c r="H297" s="82">
        <f t="shared" si="33"/>
        <v>85.8</v>
      </c>
      <c r="I297" s="82">
        <v>1.39</v>
      </c>
      <c r="J297" s="5">
        <v>165</v>
      </c>
      <c r="K297" s="6">
        <f t="shared" si="29"/>
        <v>165</v>
      </c>
    </row>
    <row r="298" spans="1:11" s="29" customFormat="1" ht="15.75" x14ac:dyDescent="0.25">
      <c r="A298" s="7">
        <f t="shared" si="34"/>
        <v>149</v>
      </c>
      <c r="B298" s="73" t="s">
        <v>269</v>
      </c>
      <c r="C298" s="74" t="s">
        <v>116</v>
      </c>
      <c r="D298" s="73">
        <v>2</v>
      </c>
      <c r="E298" s="82">
        <v>79.2</v>
      </c>
      <c r="F298" s="82">
        <f t="shared" si="30"/>
        <v>158.4</v>
      </c>
      <c r="G298" s="82">
        <f t="shared" si="28"/>
        <v>85.8</v>
      </c>
      <c r="H298" s="82">
        <f t="shared" si="33"/>
        <v>171.6</v>
      </c>
      <c r="I298" s="82">
        <v>2.7699999999999996</v>
      </c>
      <c r="J298" s="5">
        <v>165</v>
      </c>
      <c r="K298" s="6">
        <f t="shared" si="29"/>
        <v>330</v>
      </c>
    </row>
    <row r="299" spans="1:11" s="29" customFormat="1" ht="15.75" x14ac:dyDescent="0.25">
      <c r="A299" s="7">
        <f t="shared" si="34"/>
        <v>150</v>
      </c>
      <c r="B299" s="73" t="s">
        <v>270</v>
      </c>
      <c r="C299" s="74" t="s">
        <v>116</v>
      </c>
      <c r="D299" s="73">
        <v>1</v>
      </c>
      <c r="E299" s="82">
        <v>79.2</v>
      </c>
      <c r="F299" s="82">
        <f t="shared" si="30"/>
        <v>79.2</v>
      </c>
      <c r="G299" s="82">
        <f t="shared" si="28"/>
        <v>85.8</v>
      </c>
      <c r="H299" s="82">
        <f t="shared" si="33"/>
        <v>85.8</v>
      </c>
      <c r="I299" s="82">
        <v>1.39</v>
      </c>
      <c r="J299" s="5">
        <v>165</v>
      </c>
      <c r="K299" s="6">
        <f t="shared" si="29"/>
        <v>165</v>
      </c>
    </row>
    <row r="300" spans="1:11" s="29" customFormat="1" ht="15.75" x14ac:dyDescent="0.25">
      <c r="A300" s="7">
        <f t="shared" si="34"/>
        <v>151</v>
      </c>
      <c r="B300" s="73" t="s">
        <v>271</v>
      </c>
      <c r="C300" s="74" t="s">
        <v>116</v>
      </c>
      <c r="D300" s="73">
        <v>2</v>
      </c>
      <c r="E300" s="82">
        <v>81.599999999999994</v>
      </c>
      <c r="F300" s="82">
        <f t="shared" si="30"/>
        <v>163.19999999999999</v>
      </c>
      <c r="G300" s="82">
        <f t="shared" si="28"/>
        <v>88.4</v>
      </c>
      <c r="H300" s="82">
        <f t="shared" si="33"/>
        <v>176.8</v>
      </c>
      <c r="I300" s="82">
        <v>2.86</v>
      </c>
      <c r="J300" s="5">
        <v>170</v>
      </c>
      <c r="K300" s="6">
        <f t="shared" si="29"/>
        <v>340</v>
      </c>
    </row>
    <row r="301" spans="1:11" s="29" customFormat="1" ht="15.75" x14ac:dyDescent="0.25">
      <c r="A301" s="7">
        <f t="shared" si="34"/>
        <v>152</v>
      </c>
      <c r="B301" s="73" t="s">
        <v>272</v>
      </c>
      <c r="C301" s="74" t="s">
        <v>116</v>
      </c>
      <c r="D301" s="73">
        <v>1</v>
      </c>
      <c r="E301" s="82">
        <v>76.8</v>
      </c>
      <c r="F301" s="82">
        <f t="shared" si="30"/>
        <v>76.8</v>
      </c>
      <c r="G301" s="82">
        <f t="shared" si="28"/>
        <v>83.2</v>
      </c>
      <c r="H301" s="82">
        <f t="shared" si="33"/>
        <v>83.2</v>
      </c>
      <c r="I301" s="82">
        <v>1.35</v>
      </c>
      <c r="J301" s="5">
        <v>160</v>
      </c>
      <c r="K301" s="6">
        <f t="shared" si="29"/>
        <v>160</v>
      </c>
    </row>
    <row r="302" spans="1:11" s="29" customFormat="1" ht="15.75" x14ac:dyDescent="0.25">
      <c r="A302" s="7">
        <f t="shared" si="34"/>
        <v>153</v>
      </c>
      <c r="B302" s="73" t="s">
        <v>273</v>
      </c>
      <c r="C302" s="74" t="s">
        <v>116</v>
      </c>
      <c r="D302" s="73">
        <v>1</v>
      </c>
      <c r="E302" s="82">
        <v>91.2</v>
      </c>
      <c r="F302" s="82">
        <f t="shared" si="30"/>
        <v>91.2</v>
      </c>
      <c r="G302" s="82">
        <f t="shared" si="28"/>
        <v>98.8</v>
      </c>
      <c r="H302" s="82">
        <f t="shared" si="33"/>
        <v>98.8</v>
      </c>
      <c r="I302" s="82">
        <v>1.6</v>
      </c>
      <c r="J302" s="5">
        <v>190</v>
      </c>
      <c r="K302" s="6">
        <f t="shared" si="29"/>
        <v>190</v>
      </c>
    </row>
    <row r="303" spans="1:11" s="29" customFormat="1" ht="15.75" x14ac:dyDescent="0.25">
      <c r="A303" s="7">
        <f t="shared" si="34"/>
        <v>154</v>
      </c>
      <c r="B303" s="73" t="s">
        <v>274</v>
      </c>
      <c r="C303" s="74" t="s">
        <v>116</v>
      </c>
      <c r="D303" s="73">
        <v>2</v>
      </c>
      <c r="E303" s="82">
        <v>76.8</v>
      </c>
      <c r="F303" s="82">
        <f t="shared" si="30"/>
        <v>153.6</v>
      </c>
      <c r="G303" s="82">
        <f t="shared" si="28"/>
        <v>83.2</v>
      </c>
      <c r="H303" s="82">
        <f t="shared" si="33"/>
        <v>166.4</v>
      </c>
      <c r="I303" s="82">
        <v>2.69</v>
      </c>
      <c r="J303" s="5">
        <v>160</v>
      </c>
      <c r="K303" s="6">
        <f t="shared" si="29"/>
        <v>320</v>
      </c>
    </row>
    <row r="304" spans="1:11" s="29" customFormat="1" ht="15.75" x14ac:dyDescent="0.25">
      <c r="A304" s="7">
        <f t="shared" si="34"/>
        <v>155</v>
      </c>
      <c r="B304" s="73" t="s">
        <v>275</v>
      </c>
      <c r="C304" s="74" t="s">
        <v>116</v>
      </c>
      <c r="D304" s="73">
        <v>2</v>
      </c>
      <c r="E304" s="82">
        <v>225.6</v>
      </c>
      <c r="F304" s="82">
        <f t="shared" si="30"/>
        <v>451.2</v>
      </c>
      <c r="G304" s="82">
        <f t="shared" si="28"/>
        <v>244.4</v>
      </c>
      <c r="H304" s="82">
        <f t="shared" si="33"/>
        <v>488.8</v>
      </c>
      <c r="I304" s="82">
        <v>7.89</v>
      </c>
      <c r="J304" s="5">
        <v>470</v>
      </c>
      <c r="K304" s="6">
        <f t="shared" si="29"/>
        <v>940</v>
      </c>
    </row>
    <row r="305" spans="1:11" s="29" customFormat="1" ht="15.75" x14ac:dyDescent="0.25">
      <c r="A305" s="7">
        <f t="shared" si="34"/>
        <v>156</v>
      </c>
      <c r="B305" s="73" t="s">
        <v>264</v>
      </c>
      <c r="C305" s="74" t="s">
        <v>116</v>
      </c>
      <c r="D305" s="73">
        <v>54</v>
      </c>
      <c r="E305" s="82">
        <v>52.8</v>
      </c>
      <c r="F305" s="82">
        <f t="shared" si="30"/>
        <v>2851.2</v>
      </c>
      <c r="G305" s="82">
        <f t="shared" si="28"/>
        <v>57.2</v>
      </c>
      <c r="H305" s="82">
        <f t="shared" si="33"/>
        <v>3088.8</v>
      </c>
      <c r="I305" s="82">
        <v>49.82</v>
      </c>
      <c r="J305" s="5">
        <v>110</v>
      </c>
      <c r="K305" s="6">
        <f t="shared" si="29"/>
        <v>5940</v>
      </c>
    </row>
    <row r="306" spans="1:11" s="29" customFormat="1" ht="15.75" x14ac:dyDescent="0.25">
      <c r="A306" s="7"/>
      <c r="B306" s="73"/>
      <c r="C306" s="74"/>
      <c r="D306" s="73"/>
      <c r="E306" s="82"/>
      <c r="F306" s="82"/>
      <c r="G306" s="82"/>
      <c r="H306" s="82"/>
      <c r="I306" s="82"/>
      <c r="J306" s="5"/>
      <c r="K306" s="6"/>
    </row>
    <row r="307" spans="1:11" s="29" customFormat="1" ht="15.75" x14ac:dyDescent="0.25">
      <c r="A307" s="7">
        <f>+A304+1</f>
        <v>156</v>
      </c>
      <c r="B307" s="73" t="s">
        <v>276</v>
      </c>
      <c r="C307" s="74" t="s">
        <v>164</v>
      </c>
      <c r="D307" s="73">
        <v>1</v>
      </c>
      <c r="E307" s="82">
        <v>2250</v>
      </c>
      <c r="F307" s="82">
        <f t="shared" si="30"/>
        <v>2250</v>
      </c>
      <c r="G307" s="82">
        <f t="shared" si="28"/>
        <v>2750</v>
      </c>
      <c r="H307" s="82">
        <f t="shared" si="33"/>
        <v>2750</v>
      </c>
      <c r="I307" s="82">
        <v>44.36</v>
      </c>
      <c r="J307" s="5">
        <v>5000</v>
      </c>
      <c r="K307" s="6">
        <f t="shared" si="29"/>
        <v>5000</v>
      </c>
    </row>
    <row r="308" spans="1:11" s="29" customFormat="1" ht="15.75" x14ac:dyDescent="0.25">
      <c r="A308" s="7">
        <f>+A307+1</f>
        <v>157</v>
      </c>
      <c r="B308" s="73" t="s">
        <v>277</v>
      </c>
      <c r="C308" s="74" t="s">
        <v>164</v>
      </c>
      <c r="D308" s="73">
        <v>1</v>
      </c>
      <c r="E308" s="82">
        <v>3150</v>
      </c>
      <c r="F308" s="82">
        <f t="shared" si="30"/>
        <v>3150</v>
      </c>
      <c r="G308" s="82">
        <f t="shared" si="28"/>
        <v>3850</v>
      </c>
      <c r="H308" s="82">
        <f t="shared" si="33"/>
        <v>3850</v>
      </c>
      <c r="I308" s="82">
        <v>62.1</v>
      </c>
      <c r="J308" s="5">
        <v>7000</v>
      </c>
      <c r="K308" s="6">
        <f t="shared" si="29"/>
        <v>7000</v>
      </c>
    </row>
    <row r="309" spans="1:11" s="29" customFormat="1" ht="15.75" x14ac:dyDescent="0.25">
      <c r="A309" s="7">
        <f t="shared" ref="A309" si="35">+A308+1</f>
        <v>158</v>
      </c>
      <c r="B309" s="73" t="s">
        <v>278</v>
      </c>
      <c r="C309" s="74" t="s">
        <v>164</v>
      </c>
      <c r="D309" s="73">
        <v>1</v>
      </c>
      <c r="E309" s="82"/>
      <c r="F309" s="82"/>
      <c r="G309" s="82">
        <f t="shared" si="28"/>
        <v>3500</v>
      </c>
      <c r="H309" s="82">
        <f t="shared" si="33"/>
        <v>3500</v>
      </c>
      <c r="I309" s="82">
        <v>56.46</v>
      </c>
      <c r="J309" s="5">
        <v>3500</v>
      </c>
      <c r="K309" s="6">
        <f t="shared" si="29"/>
        <v>3500</v>
      </c>
    </row>
    <row r="310" spans="1:11" s="29" customFormat="1" ht="15.75" x14ac:dyDescent="0.25">
      <c r="A310" s="7"/>
      <c r="B310" s="73"/>
      <c r="C310" s="74"/>
      <c r="D310" s="73"/>
      <c r="E310" s="82"/>
      <c r="F310" s="82"/>
      <c r="G310" s="82"/>
      <c r="H310" s="82"/>
      <c r="I310" s="82"/>
      <c r="J310" s="5"/>
      <c r="K310" s="6"/>
    </row>
    <row r="311" spans="1:11" s="29" customFormat="1" ht="15.75" x14ac:dyDescent="0.25">
      <c r="A311" s="7"/>
      <c r="B311" s="117" t="s">
        <v>279</v>
      </c>
      <c r="C311" s="74"/>
      <c r="D311" s="73"/>
      <c r="E311" s="82"/>
      <c r="F311" s="82"/>
      <c r="G311" s="82"/>
      <c r="H311" s="82"/>
      <c r="I311" s="82"/>
      <c r="J311" s="5"/>
      <c r="K311" s="6"/>
    </row>
    <row r="312" spans="1:11" s="29" customFormat="1" ht="15.75" x14ac:dyDescent="0.25">
      <c r="A312" s="7"/>
      <c r="B312" s="61" t="s">
        <v>280</v>
      </c>
      <c r="C312" s="74"/>
      <c r="D312" s="73"/>
      <c r="E312" s="82"/>
      <c r="F312" s="82"/>
      <c r="G312" s="82"/>
      <c r="H312" s="82"/>
      <c r="I312" s="82"/>
      <c r="J312" s="5"/>
      <c r="K312" s="6"/>
    </row>
    <row r="313" spans="1:11" s="29" customFormat="1" ht="15.75" x14ac:dyDescent="0.25">
      <c r="A313" s="7">
        <f>+A309+1</f>
        <v>159</v>
      </c>
      <c r="B313" s="73" t="s">
        <v>281</v>
      </c>
      <c r="C313" s="74" t="s">
        <v>98</v>
      </c>
      <c r="D313" s="73">
        <v>542</v>
      </c>
      <c r="E313" s="82">
        <v>3.2759999999999998</v>
      </c>
      <c r="F313" s="82">
        <f t="shared" si="30"/>
        <v>1775.5919999999999</v>
      </c>
      <c r="G313" s="82">
        <f t="shared" si="28"/>
        <v>4.524</v>
      </c>
      <c r="H313" s="82">
        <f t="shared" si="33"/>
        <v>2452.0079999999998</v>
      </c>
      <c r="I313" s="82">
        <v>40.869999999999997</v>
      </c>
      <c r="J313" s="5">
        <v>7.8</v>
      </c>
      <c r="K313" s="6">
        <f t="shared" si="29"/>
        <v>4227.5999999999995</v>
      </c>
    </row>
    <row r="314" spans="1:11" s="29" customFormat="1" ht="15.75" x14ac:dyDescent="0.25">
      <c r="A314" s="7">
        <f>+A313+1</f>
        <v>160</v>
      </c>
      <c r="B314" s="73" t="s">
        <v>282</v>
      </c>
      <c r="C314" s="74" t="s">
        <v>66</v>
      </c>
      <c r="D314" s="73">
        <v>374</v>
      </c>
      <c r="E314" s="82">
        <v>1.302</v>
      </c>
      <c r="F314" s="82">
        <f t="shared" si="30"/>
        <v>486.94800000000004</v>
      </c>
      <c r="G314" s="82">
        <f t="shared" si="28"/>
        <v>1.798</v>
      </c>
      <c r="H314" s="82">
        <f t="shared" si="33"/>
        <v>672.452</v>
      </c>
      <c r="I314" s="82">
        <v>11.209999999999999</v>
      </c>
      <c r="J314" s="5">
        <v>3.1</v>
      </c>
      <c r="K314" s="6">
        <f t="shared" si="29"/>
        <v>1159.4000000000001</v>
      </c>
    </row>
    <row r="315" spans="1:11" s="29" customFormat="1" ht="15.75" x14ac:dyDescent="0.25">
      <c r="A315" s="7"/>
      <c r="B315" s="73"/>
      <c r="C315" s="74"/>
      <c r="D315" s="73"/>
      <c r="E315" s="82"/>
      <c r="F315" s="82"/>
      <c r="G315" s="82"/>
      <c r="H315" s="82"/>
      <c r="I315" s="82"/>
      <c r="J315" s="5"/>
      <c r="K315" s="6"/>
    </row>
    <row r="316" spans="1:11" s="29" customFormat="1" ht="15.75" x14ac:dyDescent="0.25">
      <c r="A316" s="7">
        <f>+A314+1</f>
        <v>161</v>
      </c>
      <c r="B316" s="73" t="s">
        <v>283</v>
      </c>
      <c r="C316" s="74" t="s">
        <v>98</v>
      </c>
      <c r="D316" s="73">
        <v>796</v>
      </c>
      <c r="E316" s="82">
        <v>3.2759999999999998</v>
      </c>
      <c r="F316" s="82">
        <f t="shared" si="30"/>
        <v>2607.6959999999999</v>
      </c>
      <c r="G316" s="82">
        <f t="shared" si="28"/>
        <v>4.524</v>
      </c>
      <c r="H316" s="82">
        <f t="shared" si="33"/>
        <v>3601.1039999999998</v>
      </c>
      <c r="I316" s="82">
        <v>60.019999999999996</v>
      </c>
      <c r="J316" s="5">
        <v>7.8</v>
      </c>
      <c r="K316" s="6">
        <f t="shared" si="29"/>
        <v>6208.8</v>
      </c>
    </row>
    <row r="317" spans="1:11" s="29" customFormat="1" ht="15.75" x14ac:dyDescent="0.25">
      <c r="A317" s="7">
        <f>+A316+1</f>
        <v>162</v>
      </c>
      <c r="B317" s="73" t="s">
        <v>284</v>
      </c>
      <c r="C317" s="74" t="s">
        <v>66</v>
      </c>
      <c r="D317" s="73">
        <v>569</v>
      </c>
      <c r="E317" s="82">
        <v>1.302</v>
      </c>
      <c r="F317" s="82">
        <f t="shared" si="30"/>
        <v>740.83800000000008</v>
      </c>
      <c r="G317" s="82">
        <f t="shared" si="28"/>
        <v>1.798</v>
      </c>
      <c r="H317" s="82">
        <f t="shared" si="33"/>
        <v>1023.062</v>
      </c>
      <c r="I317" s="82">
        <v>17.060000000000002</v>
      </c>
      <c r="J317" s="5">
        <v>3.1</v>
      </c>
      <c r="K317" s="6">
        <f t="shared" si="29"/>
        <v>1763.9</v>
      </c>
    </row>
    <row r="318" spans="1:11" s="29" customFormat="1" ht="15.75" x14ac:dyDescent="0.25">
      <c r="A318" s="7"/>
      <c r="B318" s="73"/>
      <c r="C318" s="74"/>
      <c r="D318" s="73"/>
      <c r="E318" s="82"/>
      <c r="F318" s="82"/>
      <c r="G318" s="82"/>
      <c r="H318" s="82"/>
      <c r="I318" s="82"/>
      <c r="J318" s="5"/>
      <c r="K318" s="6"/>
    </row>
    <row r="319" spans="1:11" s="29" customFormat="1" ht="15.75" x14ac:dyDescent="0.25">
      <c r="A319" s="7">
        <f>+A317+1</f>
        <v>163</v>
      </c>
      <c r="B319" s="73" t="s">
        <v>285</v>
      </c>
      <c r="C319" s="74" t="s">
        <v>98</v>
      </c>
      <c r="D319" s="73">
        <v>33</v>
      </c>
      <c r="E319" s="82">
        <v>3.2759999999999998</v>
      </c>
      <c r="F319" s="82">
        <f t="shared" si="30"/>
        <v>108.10799999999999</v>
      </c>
      <c r="G319" s="82">
        <f t="shared" si="28"/>
        <v>4.524</v>
      </c>
      <c r="H319" s="82">
        <f t="shared" si="33"/>
        <v>149.292</v>
      </c>
      <c r="I319" s="82">
        <v>2.4899999999999998</v>
      </c>
      <c r="J319" s="5">
        <v>7.8</v>
      </c>
      <c r="K319" s="6">
        <f t="shared" si="29"/>
        <v>257.39999999999998</v>
      </c>
    </row>
    <row r="320" spans="1:11" s="29" customFormat="1" ht="15.75" x14ac:dyDescent="0.25">
      <c r="A320" s="7">
        <f>+A319+1</f>
        <v>164</v>
      </c>
      <c r="B320" s="73" t="s">
        <v>284</v>
      </c>
      <c r="C320" s="74" t="s">
        <v>66</v>
      </c>
      <c r="D320" s="73">
        <v>24</v>
      </c>
      <c r="E320" s="82">
        <v>1.302</v>
      </c>
      <c r="F320" s="82">
        <f t="shared" si="30"/>
        <v>31.248000000000001</v>
      </c>
      <c r="G320" s="82">
        <f t="shared" si="28"/>
        <v>1.798</v>
      </c>
      <c r="H320" s="82">
        <f t="shared" si="33"/>
        <v>43.152000000000001</v>
      </c>
      <c r="I320" s="82">
        <v>0.72</v>
      </c>
      <c r="J320" s="5">
        <v>3.1</v>
      </c>
      <c r="K320" s="6">
        <f t="shared" si="29"/>
        <v>74.400000000000006</v>
      </c>
    </row>
    <row r="321" spans="1:11" s="29" customFormat="1" ht="15.75" x14ac:dyDescent="0.25">
      <c r="A321" s="7"/>
      <c r="B321" s="73"/>
      <c r="C321" s="74"/>
      <c r="D321" s="73"/>
      <c r="E321" s="82"/>
      <c r="F321" s="82"/>
      <c r="G321" s="82"/>
      <c r="H321" s="82"/>
      <c r="I321" s="82"/>
      <c r="J321" s="5"/>
      <c r="K321" s="6"/>
    </row>
    <row r="322" spans="1:11" s="29" customFormat="1" ht="15.75" x14ac:dyDescent="0.25">
      <c r="A322" s="7">
        <f>+A320+1</f>
        <v>165</v>
      </c>
      <c r="B322" s="73" t="s">
        <v>286</v>
      </c>
      <c r="C322" s="74" t="s">
        <v>67</v>
      </c>
      <c r="D322" s="73">
        <v>13</v>
      </c>
      <c r="E322" s="82">
        <v>9.24</v>
      </c>
      <c r="F322" s="82">
        <f t="shared" si="30"/>
        <v>120.12</v>
      </c>
      <c r="G322" s="82">
        <f t="shared" si="28"/>
        <v>12.76</v>
      </c>
      <c r="H322" s="82">
        <f t="shared" si="33"/>
        <v>165.88</v>
      </c>
      <c r="I322" s="82">
        <v>2.7699999999999996</v>
      </c>
      <c r="J322" s="5">
        <v>22</v>
      </c>
      <c r="K322" s="6">
        <f t="shared" si="29"/>
        <v>286</v>
      </c>
    </row>
    <row r="323" spans="1:11" s="29" customFormat="1" ht="15.75" x14ac:dyDescent="0.25">
      <c r="A323" s="7"/>
      <c r="B323" s="73"/>
      <c r="C323" s="74"/>
      <c r="D323" s="73"/>
      <c r="E323" s="82"/>
      <c r="F323" s="82"/>
      <c r="G323" s="82"/>
      <c r="H323" s="82"/>
      <c r="I323" s="82"/>
      <c r="J323" s="5"/>
      <c r="K323" s="6"/>
    </row>
    <row r="324" spans="1:11" s="29" customFormat="1" ht="15.75" x14ac:dyDescent="0.25">
      <c r="A324" s="7">
        <f>+A322+1</f>
        <v>166</v>
      </c>
      <c r="B324" s="73" t="s">
        <v>287</v>
      </c>
      <c r="C324" s="74" t="s">
        <v>116</v>
      </c>
      <c r="D324" s="73">
        <v>1</v>
      </c>
      <c r="E324" s="82">
        <v>126</v>
      </c>
      <c r="F324" s="82">
        <f t="shared" si="30"/>
        <v>126</v>
      </c>
      <c r="G324" s="82">
        <f t="shared" si="28"/>
        <v>174</v>
      </c>
      <c r="H324" s="82">
        <f t="shared" si="33"/>
        <v>174</v>
      </c>
      <c r="I324" s="82">
        <v>2.9</v>
      </c>
      <c r="J324" s="5">
        <v>300</v>
      </c>
      <c r="K324" s="6">
        <f t="shared" si="29"/>
        <v>300</v>
      </c>
    </row>
    <row r="325" spans="1:11" s="29" customFormat="1" ht="15.75" x14ac:dyDescent="0.25">
      <c r="A325" s="7"/>
      <c r="B325" s="73"/>
      <c r="C325" s="74"/>
      <c r="D325" s="73"/>
      <c r="E325" s="82"/>
      <c r="F325" s="82"/>
      <c r="G325" s="82"/>
      <c r="H325" s="82"/>
      <c r="I325" s="82"/>
      <c r="J325" s="5"/>
      <c r="K325" s="6"/>
    </row>
    <row r="326" spans="1:11" s="29" customFormat="1" ht="15.75" x14ac:dyDescent="0.25">
      <c r="A326" s="7"/>
      <c r="B326" s="83" t="s">
        <v>288</v>
      </c>
      <c r="C326" s="74"/>
      <c r="D326" s="73"/>
      <c r="E326" s="82"/>
      <c r="F326" s="82"/>
      <c r="G326" s="82"/>
      <c r="H326" s="82"/>
      <c r="I326" s="82"/>
      <c r="J326" s="5"/>
      <c r="K326" s="6"/>
    </row>
    <row r="327" spans="1:11" s="29" customFormat="1" ht="15.75" x14ac:dyDescent="0.25">
      <c r="A327" s="7">
        <f>+A324+1</f>
        <v>167</v>
      </c>
      <c r="B327" s="73" t="s">
        <v>289</v>
      </c>
      <c r="C327" s="74" t="s">
        <v>116</v>
      </c>
      <c r="D327" s="73">
        <v>2</v>
      </c>
      <c r="E327" s="82">
        <v>412.50000000000006</v>
      </c>
      <c r="F327" s="82">
        <f t="shared" si="30"/>
        <v>825.00000000000011</v>
      </c>
      <c r="G327" s="82">
        <f t="shared" si="28"/>
        <v>337.49999999999994</v>
      </c>
      <c r="H327" s="82">
        <f t="shared" si="33"/>
        <v>674.99999999999989</v>
      </c>
      <c r="I327" s="82">
        <v>11.25</v>
      </c>
      <c r="J327" s="5">
        <v>750</v>
      </c>
      <c r="K327" s="6">
        <f t="shared" si="29"/>
        <v>1500</v>
      </c>
    </row>
    <row r="328" spans="1:11" s="29" customFormat="1" ht="15.75" x14ac:dyDescent="0.25">
      <c r="A328" s="7"/>
      <c r="B328" s="73"/>
      <c r="C328" s="74"/>
      <c r="D328" s="73"/>
      <c r="E328" s="82"/>
      <c r="F328" s="82"/>
      <c r="G328" s="82"/>
      <c r="H328" s="82"/>
      <c r="I328" s="82"/>
      <c r="J328" s="5"/>
      <c r="K328" s="6"/>
    </row>
    <row r="329" spans="1:11" s="29" customFormat="1" ht="15.75" x14ac:dyDescent="0.25">
      <c r="A329" s="7"/>
      <c r="B329" s="83" t="s">
        <v>290</v>
      </c>
      <c r="C329" s="74"/>
      <c r="D329" s="73"/>
      <c r="E329" s="82"/>
      <c r="F329" s="82"/>
      <c r="G329" s="82"/>
      <c r="H329" s="82"/>
      <c r="I329" s="82"/>
      <c r="J329" s="5"/>
      <c r="K329" s="6"/>
    </row>
    <row r="330" spans="1:11" s="29" customFormat="1" ht="15.75" x14ac:dyDescent="0.25">
      <c r="A330" s="7">
        <f>1+A327</f>
        <v>168</v>
      </c>
      <c r="B330" s="73" t="s">
        <v>291</v>
      </c>
      <c r="C330" s="74" t="s">
        <v>116</v>
      </c>
      <c r="D330" s="73">
        <v>2</v>
      </c>
      <c r="E330" s="82">
        <v>111.8</v>
      </c>
      <c r="F330" s="82">
        <f t="shared" si="30"/>
        <v>223.6</v>
      </c>
      <c r="G330" s="82">
        <f t="shared" si="28"/>
        <v>103.2</v>
      </c>
      <c r="H330" s="82">
        <f t="shared" si="33"/>
        <v>206.4</v>
      </c>
      <c r="I330" s="82">
        <v>3.44</v>
      </c>
      <c r="J330" s="5">
        <v>215</v>
      </c>
      <c r="K330" s="6">
        <f t="shared" si="29"/>
        <v>430</v>
      </c>
    </row>
    <row r="331" spans="1:11" s="29" customFormat="1" ht="15.75" x14ac:dyDescent="0.25">
      <c r="A331" s="7">
        <f>1+A330</f>
        <v>169</v>
      </c>
      <c r="B331" s="73" t="s">
        <v>292</v>
      </c>
      <c r="C331" s="74" t="s">
        <v>116</v>
      </c>
      <c r="D331" s="73">
        <v>1</v>
      </c>
      <c r="E331" s="82">
        <v>111.8</v>
      </c>
      <c r="F331" s="82">
        <f t="shared" si="30"/>
        <v>111.8</v>
      </c>
      <c r="G331" s="82">
        <f t="shared" si="28"/>
        <v>103.2</v>
      </c>
      <c r="H331" s="82">
        <f t="shared" si="33"/>
        <v>103.2</v>
      </c>
      <c r="I331" s="82">
        <v>1.72</v>
      </c>
      <c r="J331" s="5">
        <v>215</v>
      </c>
      <c r="K331" s="6">
        <f t="shared" si="29"/>
        <v>215</v>
      </c>
    </row>
    <row r="332" spans="1:11" s="29" customFormat="1" ht="15.75" x14ac:dyDescent="0.25">
      <c r="A332" s="7">
        <f t="shared" ref="A332:A333" si="36">1+A331</f>
        <v>170</v>
      </c>
      <c r="B332" s="73" t="s">
        <v>293</v>
      </c>
      <c r="C332" s="74" t="s">
        <v>116</v>
      </c>
      <c r="D332" s="73">
        <v>4</v>
      </c>
      <c r="E332" s="82">
        <v>208</v>
      </c>
      <c r="F332" s="82">
        <f t="shared" si="30"/>
        <v>832</v>
      </c>
      <c r="G332" s="82">
        <f t="shared" si="28"/>
        <v>192</v>
      </c>
      <c r="H332" s="82">
        <f t="shared" si="33"/>
        <v>768</v>
      </c>
      <c r="I332" s="82">
        <v>12.8</v>
      </c>
      <c r="J332" s="5">
        <v>400</v>
      </c>
      <c r="K332" s="6">
        <f t="shared" si="29"/>
        <v>1600</v>
      </c>
    </row>
    <row r="333" spans="1:11" s="29" customFormat="1" ht="15.75" x14ac:dyDescent="0.25">
      <c r="A333" s="7">
        <f t="shared" si="36"/>
        <v>171</v>
      </c>
      <c r="B333" s="73" t="s">
        <v>294</v>
      </c>
      <c r="C333" s="74" t="s">
        <v>67</v>
      </c>
      <c r="D333" s="73">
        <v>148</v>
      </c>
      <c r="E333" s="82">
        <v>17.16</v>
      </c>
      <c r="F333" s="82">
        <f t="shared" si="30"/>
        <v>2539.6799999999998</v>
      </c>
      <c r="G333" s="82">
        <f t="shared" si="28"/>
        <v>15.84</v>
      </c>
      <c r="H333" s="82">
        <f t="shared" si="33"/>
        <v>2344.3200000000002</v>
      </c>
      <c r="I333" s="82">
        <v>39.08</v>
      </c>
      <c r="J333" s="5">
        <v>33</v>
      </c>
      <c r="K333" s="6">
        <f t="shared" si="29"/>
        <v>4884</v>
      </c>
    </row>
    <row r="334" spans="1:11" s="29" customFormat="1" ht="15.75" x14ac:dyDescent="0.25">
      <c r="A334" s="7"/>
      <c r="B334" s="73"/>
      <c r="C334" s="74"/>
      <c r="D334" s="73"/>
      <c r="E334" s="82"/>
      <c r="F334" s="82"/>
      <c r="G334" s="82"/>
      <c r="H334" s="82"/>
      <c r="I334" s="82"/>
      <c r="J334" s="5"/>
      <c r="K334" s="6"/>
    </row>
    <row r="335" spans="1:11" s="29" customFormat="1" ht="15.75" x14ac:dyDescent="0.25">
      <c r="A335" s="7"/>
      <c r="B335" s="83" t="s">
        <v>295</v>
      </c>
      <c r="C335" s="74"/>
      <c r="D335" s="73"/>
      <c r="E335" s="82"/>
      <c r="F335" s="82"/>
      <c r="G335" s="82"/>
      <c r="H335" s="82"/>
      <c r="I335" s="82"/>
      <c r="J335" s="5"/>
      <c r="K335" s="6"/>
    </row>
    <row r="336" spans="1:11" s="29" customFormat="1" ht="15.75" x14ac:dyDescent="0.25">
      <c r="A336" s="7">
        <f>1+A333</f>
        <v>172</v>
      </c>
      <c r="B336" s="73" t="s">
        <v>296</v>
      </c>
      <c r="C336" s="74" t="s">
        <v>116</v>
      </c>
      <c r="D336" s="73">
        <v>2</v>
      </c>
      <c r="E336" s="82">
        <v>111.8</v>
      </c>
      <c r="F336" s="82">
        <f t="shared" ref="F336:F358" si="37">+E336*D336</f>
        <v>223.6</v>
      </c>
      <c r="G336" s="82">
        <f t="shared" ref="G336:G358" si="38">+J336-E336</f>
        <v>103.2</v>
      </c>
      <c r="H336" s="82">
        <f t="shared" si="33"/>
        <v>206.4</v>
      </c>
      <c r="I336" s="82">
        <v>3.44</v>
      </c>
      <c r="J336" s="5">
        <v>215</v>
      </c>
      <c r="K336" s="6">
        <f t="shared" ref="K336:K358" si="39">J336*D336</f>
        <v>430</v>
      </c>
    </row>
    <row r="337" spans="1:11" s="29" customFormat="1" ht="15.75" x14ac:dyDescent="0.25">
      <c r="A337" s="7">
        <f>1+A336</f>
        <v>173</v>
      </c>
      <c r="B337" s="73" t="s">
        <v>297</v>
      </c>
      <c r="C337" s="74" t="s">
        <v>116</v>
      </c>
      <c r="D337" s="73">
        <v>1</v>
      </c>
      <c r="E337" s="82">
        <v>111.8</v>
      </c>
      <c r="F337" s="82">
        <f t="shared" si="37"/>
        <v>111.8</v>
      </c>
      <c r="G337" s="82">
        <f t="shared" si="38"/>
        <v>103.2</v>
      </c>
      <c r="H337" s="82">
        <f t="shared" si="33"/>
        <v>103.2</v>
      </c>
      <c r="I337" s="82">
        <v>1.72</v>
      </c>
      <c r="J337" s="5">
        <v>215</v>
      </c>
      <c r="K337" s="6">
        <f t="shared" si="39"/>
        <v>215</v>
      </c>
    </row>
    <row r="338" spans="1:11" s="29" customFormat="1" ht="15.75" x14ac:dyDescent="0.25">
      <c r="A338" s="7">
        <f t="shared" ref="A338:A339" si="40">1+A337</f>
        <v>174</v>
      </c>
      <c r="B338" s="73" t="s">
        <v>298</v>
      </c>
      <c r="C338" s="74" t="s">
        <v>116</v>
      </c>
      <c r="D338" s="73">
        <v>2</v>
      </c>
      <c r="E338" s="82">
        <v>111.8</v>
      </c>
      <c r="F338" s="82">
        <f t="shared" si="37"/>
        <v>223.6</v>
      </c>
      <c r="G338" s="82">
        <f t="shared" si="38"/>
        <v>103.2</v>
      </c>
      <c r="H338" s="82">
        <f t="shared" si="33"/>
        <v>206.4</v>
      </c>
      <c r="I338" s="82">
        <v>3.44</v>
      </c>
      <c r="J338" s="5">
        <v>215</v>
      </c>
      <c r="K338" s="6">
        <f t="shared" si="39"/>
        <v>430</v>
      </c>
    </row>
    <row r="339" spans="1:11" s="29" customFormat="1" ht="15.75" x14ac:dyDescent="0.25">
      <c r="A339" s="7">
        <f t="shared" si="40"/>
        <v>175</v>
      </c>
      <c r="B339" s="73" t="s">
        <v>299</v>
      </c>
      <c r="C339" s="74" t="s">
        <v>116</v>
      </c>
      <c r="D339" s="73">
        <v>4</v>
      </c>
      <c r="E339" s="82">
        <v>111.8</v>
      </c>
      <c r="F339" s="82">
        <f t="shared" si="37"/>
        <v>447.2</v>
      </c>
      <c r="G339" s="82">
        <f t="shared" si="38"/>
        <v>103.2</v>
      </c>
      <c r="H339" s="82">
        <f t="shared" si="33"/>
        <v>412.8</v>
      </c>
      <c r="I339" s="82">
        <v>6.88</v>
      </c>
      <c r="J339" s="5">
        <v>215</v>
      </c>
      <c r="K339" s="6">
        <f t="shared" si="39"/>
        <v>860</v>
      </c>
    </row>
    <row r="340" spans="1:11" s="29" customFormat="1" ht="15" customHeight="1" x14ac:dyDescent="0.25">
      <c r="A340" s="7"/>
      <c r="B340" s="73"/>
      <c r="C340" s="74"/>
      <c r="D340" s="73"/>
      <c r="E340" s="5"/>
      <c r="F340" s="82"/>
      <c r="G340" s="82"/>
      <c r="H340" s="82"/>
      <c r="I340" s="82"/>
      <c r="J340" s="5"/>
      <c r="K340" s="6"/>
    </row>
    <row r="341" spans="1:11" s="29" customFormat="1" ht="15.75" x14ac:dyDescent="0.25">
      <c r="A341" s="7"/>
      <c r="B341" s="83" t="s">
        <v>300</v>
      </c>
      <c r="C341" s="74"/>
      <c r="D341" s="73"/>
      <c r="E341" s="82"/>
      <c r="F341" s="82"/>
      <c r="G341" s="82"/>
      <c r="H341" s="82"/>
      <c r="I341" s="82"/>
      <c r="J341" s="5"/>
      <c r="K341" s="6"/>
    </row>
    <row r="342" spans="1:11" s="29" customFormat="1" ht="15.75" x14ac:dyDescent="0.25">
      <c r="A342" s="7">
        <f>1+A339</f>
        <v>176</v>
      </c>
      <c r="B342" s="73" t="s">
        <v>301</v>
      </c>
      <c r="C342" s="74" t="s">
        <v>116</v>
      </c>
      <c r="D342" s="73">
        <v>1</v>
      </c>
      <c r="E342" s="82">
        <v>6300</v>
      </c>
      <c r="F342" s="82">
        <f t="shared" si="37"/>
        <v>6300</v>
      </c>
      <c r="G342" s="82">
        <f t="shared" si="38"/>
        <v>2700</v>
      </c>
      <c r="H342" s="82">
        <f t="shared" si="33"/>
        <v>2700</v>
      </c>
      <c r="I342" s="82">
        <v>45</v>
      </c>
      <c r="J342" s="5">
        <v>9000</v>
      </c>
      <c r="K342" s="6">
        <f t="shared" si="39"/>
        <v>9000</v>
      </c>
    </row>
    <row r="343" spans="1:11" s="29" customFormat="1" ht="15.75" x14ac:dyDescent="0.25">
      <c r="A343" s="7">
        <f>1+A342</f>
        <v>177</v>
      </c>
      <c r="B343" s="73" t="s">
        <v>302</v>
      </c>
      <c r="C343" s="74" t="s">
        <v>164</v>
      </c>
      <c r="D343" s="73">
        <v>1</v>
      </c>
      <c r="E343" s="82">
        <v>3500</v>
      </c>
      <c r="F343" s="82">
        <f t="shared" si="37"/>
        <v>3500</v>
      </c>
      <c r="G343" s="82">
        <f t="shared" si="38"/>
        <v>1500</v>
      </c>
      <c r="H343" s="82">
        <f t="shared" si="33"/>
        <v>1500</v>
      </c>
      <c r="I343" s="82">
        <v>25</v>
      </c>
      <c r="J343" s="5">
        <v>5000</v>
      </c>
      <c r="K343" s="6">
        <f t="shared" si="39"/>
        <v>5000</v>
      </c>
    </row>
    <row r="344" spans="1:11" s="29" customFormat="1" ht="15.75" x14ac:dyDescent="0.25">
      <c r="A344" s="7"/>
      <c r="B344" s="73"/>
      <c r="C344" s="74"/>
      <c r="D344" s="73"/>
      <c r="E344" s="82"/>
      <c r="F344" s="82"/>
      <c r="G344" s="82"/>
      <c r="H344" s="82"/>
      <c r="I344" s="82"/>
      <c r="J344" s="5"/>
      <c r="K344" s="6"/>
    </row>
    <row r="345" spans="1:11" s="29" customFormat="1" ht="15.75" x14ac:dyDescent="0.25">
      <c r="A345" s="7"/>
      <c r="B345" s="117" t="s">
        <v>303</v>
      </c>
      <c r="C345" s="74"/>
      <c r="D345" s="73"/>
      <c r="E345" s="82"/>
      <c r="F345" s="82"/>
      <c r="G345" s="82"/>
      <c r="H345" s="82"/>
      <c r="I345" s="82"/>
      <c r="J345" s="5"/>
      <c r="K345" s="6"/>
    </row>
    <row r="346" spans="1:11" s="29" customFormat="1" ht="15.75" x14ac:dyDescent="0.25">
      <c r="A346" s="7">
        <f>1+A343</f>
        <v>178</v>
      </c>
      <c r="B346" s="89" t="s">
        <v>304</v>
      </c>
      <c r="C346" s="74" t="s">
        <v>164</v>
      </c>
      <c r="D346" s="73">
        <v>1</v>
      </c>
      <c r="E346" s="82">
        <v>1890</v>
      </c>
      <c r="F346" s="82">
        <f t="shared" si="37"/>
        <v>1890</v>
      </c>
      <c r="G346" s="82">
        <f t="shared" si="38"/>
        <v>2310</v>
      </c>
      <c r="H346" s="82">
        <f t="shared" si="33"/>
        <v>2310</v>
      </c>
      <c r="I346" s="82">
        <v>38.5</v>
      </c>
      <c r="J346" s="5">
        <v>4200</v>
      </c>
      <c r="K346" s="6">
        <f t="shared" si="39"/>
        <v>4200</v>
      </c>
    </row>
    <row r="347" spans="1:11" s="29" customFormat="1" ht="15.75" x14ac:dyDescent="0.25">
      <c r="A347" s="7">
        <f>1+A346</f>
        <v>179</v>
      </c>
      <c r="B347" s="89" t="s">
        <v>305</v>
      </c>
      <c r="C347" s="74" t="s">
        <v>164</v>
      </c>
      <c r="D347" s="73">
        <v>1</v>
      </c>
      <c r="E347" s="82">
        <v>1890</v>
      </c>
      <c r="F347" s="82">
        <f t="shared" si="37"/>
        <v>1890</v>
      </c>
      <c r="G347" s="82">
        <f t="shared" si="38"/>
        <v>2310</v>
      </c>
      <c r="H347" s="82">
        <f t="shared" si="33"/>
        <v>2310</v>
      </c>
      <c r="I347" s="82">
        <v>38.5</v>
      </c>
      <c r="J347" s="5">
        <v>4200</v>
      </c>
      <c r="K347" s="6">
        <f t="shared" si="39"/>
        <v>4200</v>
      </c>
    </row>
    <row r="348" spans="1:11" s="29" customFormat="1" ht="15.75" x14ac:dyDescent="0.25">
      <c r="A348" s="7">
        <f t="shared" ref="A348:A349" si="41">1+A347</f>
        <v>180</v>
      </c>
      <c r="B348" s="89" t="s">
        <v>306</v>
      </c>
      <c r="C348" s="74" t="s">
        <v>164</v>
      </c>
      <c r="D348" s="73">
        <v>1</v>
      </c>
      <c r="E348" s="82">
        <v>2700</v>
      </c>
      <c r="F348" s="82">
        <f t="shared" si="37"/>
        <v>2700</v>
      </c>
      <c r="G348" s="82">
        <f t="shared" si="38"/>
        <v>3300</v>
      </c>
      <c r="H348" s="82">
        <f t="shared" si="33"/>
        <v>3300</v>
      </c>
      <c r="I348" s="82">
        <v>55</v>
      </c>
      <c r="J348" s="5">
        <v>6000</v>
      </c>
      <c r="K348" s="6">
        <f t="shared" si="39"/>
        <v>6000</v>
      </c>
    </row>
    <row r="349" spans="1:11" s="29" customFormat="1" ht="15.75" x14ac:dyDescent="0.25">
      <c r="A349" s="7">
        <f t="shared" si="41"/>
        <v>181</v>
      </c>
      <c r="B349" s="89" t="s">
        <v>307</v>
      </c>
      <c r="C349" s="74" t="s">
        <v>164</v>
      </c>
      <c r="D349" s="73">
        <v>1</v>
      </c>
      <c r="E349" s="82">
        <v>2025</v>
      </c>
      <c r="F349" s="82">
        <f t="shared" si="37"/>
        <v>2025</v>
      </c>
      <c r="G349" s="82">
        <f t="shared" si="38"/>
        <v>2475</v>
      </c>
      <c r="H349" s="82">
        <f t="shared" si="33"/>
        <v>2475</v>
      </c>
      <c r="I349" s="82">
        <v>41.25</v>
      </c>
      <c r="J349" s="5">
        <v>4500</v>
      </c>
      <c r="K349" s="6">
        <f t="shared" si="39"/>
        <v>4500</v>
      </c>
    </row>
    <row r="350" spans="1:11" s="29" customFormat="1" ht="15.75" x14ac:dyDescent="0.25">
      <c r="A350" s="7"/>
      <c r="B350" s="89"/>
      <c r="C350" s="74"/>
      <c r="D350" s="73"/>
      <c r="E350" s="82"/>
      <c r="F350" s="82"/>
      <c r="G350" s="82"/>
      <c r="H350" s="82"/>
      <c r="I350" s="82"/>
      <c r="J350" s="5"/>
      <c r="K350" s="6"/>
    </row>
    <row r="351" spans="1:11" s="29" customFormat="1" ht="15.75" x14ac:dyDescent="0.25">
      <c r="A351" s="7"/>
      <c r="B351" s="83" t="s">
        <v>308</v>
      </c>
      <c r="C351" s="74"/>
      <c r="D351" s="73"/>
      <c r="E351" s="82"/>
      <c r="F351" s="82"/>
      <c r="G351" s="82"/>
      <c r="H351" s="82"/>
      <c r="I351" s="82"/>
      <c r="J351" s="5"/>
      <c r="K351" s="6"/>
    </row>
    <row r="352" spans="1:11" s="29" customFormat="1" ht="15.75" x14ac:dyDescent="0.25">
      <c r="A352" s="7">
        <f>1+A349</f>
        <v>182</v>
      </c>
      <c r="B352" s="73" t="s">
        <v>309</v>
      </c>
      <c r="C352" s="74" t="s">
        <v>116</v>
      </c>
      <c r="D352" s="73">
        <v>1</v>
      </c>
      <c r="E352" s="82">
        <v>637.5</v>
      </c>
      <c r="F352" s="82">
        <f t="shared" si="37"/>
        <v>637.5</v>
      </c>
      <c r="G352" s="82">
        <f t="shared" si="38"/>
        <v>212.5</v>
      </c>
      <c r="H352" s="82">
        <f t="shared" si="33"/>
        <v>212.5</v>
      </c>
      <c r="I352" s="82">
        <v>3.55</v>
      </c>
      <c r="J352" s="5">
        <v>850</v>
      </c>
      <c r="K352" s="6">
        <f t="shared" si="39"/>
        <v>850</v>
      </c>
    </row>
    <row r="353" spans="1:11" s="29" customFormat="1" ht="15.75" x14ac:dyDescent="0.25">
      <c r="A353" s="7">
        <f>1+A352</f>
        <v>183</v>
      </c>
      <c r="B353" s="73" t="s">
        <v>310</v>
      </c>
      <c r="C353" s="74" t="s">
        <v>116</v>
      </c>
      <c r="D353" s="73">
        <v>1</v>
      </c>
      <c r="E353" s="82">
        <v>540</v>
      </c>
      <c r="F353" s="82">
        <f t="shared" si="37"/>
        <v>540</v>
      </c>
      <c r="G353" s="82">
        <f t="shared" si="38"/>
        <v>180</v>
      </c>
      <c r="H353" s="82">
        <f t="shared" si="33"/>
        <v>180</v>
      </c>
      <c r="I353" s="82">
        <v>3</v>
      </c>
      <c r="J353" s="5">
        <v>720</v>
      </c>
      <c r="K353" s="6">
        <f t="shared" si="39"/>
        <v>720</v>
      </c>
    </row>
    <row r="354" spans="1:11" s="29" customFormat="1" ht="15.75" x14ac:dyDescent="0.25">
      <c r="A354" s="7">
        <f t="shared" ref="A354:A358" si="42">1+A353</f>
        <v>184</v>
      </c>
      <c r="B354" s="73" t="s">
        <v>311</v>
      </c>
      <c r="C354" s="74" t="s">
        <v>116</v>
      </c>
      <c r="D354" s="73">
        <v>3</v>
      </c>
      <c r="E354" s="82">
        <v>562.5</v>
      </c>
      <c r="F354" s="82">
        <f t="shared" si="37"/>
        <v>1687.5</v>
      </c>
      <c r="G354" s="82">
        <f t="shared" si="38"/>
        <v>187.5</v>
      </c>
      <c r="H354" s="82">
        <f t="shared" si="33"/>
        <v>562.5</v>
      </c>
      <c r="I354" s="82">
        <v>9.379999999999999</v>
      </c>
      <c r="J354" s="5">
        <v>750</v>
      </c>
      <c r="K354" s="6">
        <f t="shared" si="39"/>
        <v>2250</v>
      </c>
    </row>
    <row r="355" spans="1:11" s="29" customFormat="1" ht="15.75" x14ac:dyDescent="0.25">
      <c r="A355" s="7">
        <f t="shared" si="42"/>
        <v>185</v>
      </c>
      <c r="B355" s="73" t="s">
        <v>312</v>
      </c>
      <c r="C355" s="74" t="s">
        <v>116</v>
      </c>
      <c r="D355" s="73">
        <v>2</v>
      </c>
      <c r="E355" s="82">
        <v>675</v>
      </c>
      <c r="F355" s="82">
        <f t="shared" si="37"/>
        <v>1350</v>
      </c>
      <c r="G355" s="82">
        <f t="shared" si="38"/>
        <v>225</v>
      </c>
      <c r="H355" s="82">
        <f t="shared" si="33"/>
        <v>450</v>
      </c>
      <c r="I355" s="82">
        <v>7.5</v>
      </c>
      <c r="J355" s="5">
        <v>900</v>
      </c>
      <c r="K355" s="6">
        <f t="shared" si="39"/>
        <v>1800</v>
      </c>
    </row>
    <row r="356" spans="1:11" s="29" customFormat="1" ht="15.75" x14ac:dyDescent="0.25">
      <c r="A356" s="7">
        <f t="shared" si="42"/>
        <v>186</v>
      </c>
      <c r="B356" s="73" t="s">
        <v>313</v>
      </c>
      <c r="C356" s="74" t="s">
        <v>116</v>
      </c>
      <c r="D356" s="73">
        <v>1</v>
      </c>
      <c r="E356" s="82">
        <v>825</v>
      </c>
      <c r="F356" s="82">
        <f t="shared" si="37"/>
        <v>825</v>
      </c>
      <c r="G356" s="82">
        <f t="shared" si="38"/>
        <v>275</v>
      </c>
      <c r="H356" s="82">
        <f t="shared" si="33"/>
        <v>275</v>
      </c>
      <c r="I356" s="82">
        <v>4.59</v>
      </c>
      <c r="J356" s="5">
        <v>1100</v>
      </c>
      <c r="K356" s="6">
        <f t="shared" si="39"/>
        <v>1100</v>
      </c>
    </row>
    <row r="357" spans="1:11" s="29" customFormat="1" ht="15.75" x14ac:dyDescent="0.25">
      <c r="A357" s="7">
        <f t="shared" si="42"/>
        <v>187</v>
      </c>
      <c r="B357" s="73" t="s">
        <v>314</v>
      </c>
      <c r="C357" s="74" t="s">
        <v>116</v>
      </c>
      <c r="D357" s="73">
        <v>1</v>
      </c>
      <c r="E357" s="82">
        <v>937.5</v>
      </c>
      <c r="F357" s="82">
        <f t="shared" si="37"/>
        <v>937.5</v>
      </c>
      <c r="G357" s="82">
        <f t="shared" si="38"/>
        <v>312.5</v>
      </c>
      <c r="H357" s="82">
        <f t="shared" si="33"/>
        <v>312.5</v>
      </c>
      <c r="I357" s="82">
        <v>5.21</v>
      </c>
      <c r="J357" s="5">
        <v>1250</v>
      </c>
      <c r="K357" s="6">
        <f t="shared" si="39"/>
        <v>1250</v>
      </c>
    </row>
    <row r="358" spans="1:11" s="29" customFormat="1" ht="15.75" x14ac:dyDescent="0.25">
      <c r="A358" s="7">
        <f t="shared" si="42"/>
        <v>188</v>
      </c>
      <c r="B358" s="73" t="s">
        <v>315</v>
      </c>
      <c r="C358" s="74" t="s">
        <v>116</v>
      </c>
      <c r="D358" s="73">
        <v>1</v>
      </c>
      <c r="E358" s="82">
        <v>735</v>
      </c>
      <c r="F358" s="82">
        <f t="shared" si="37"/>
        <v>735</v>
      </c>
      <c r="G358" s="82">
        <f t="shared" si="38"/>
        <v>245</v>
      </c>
      <c r="H358" s="82">
        <f t="shared" ref="H358" si="43">+G358*D358</f>
        <v>245</v>
      </c>
      <c r="I358" s="82">
        <v>4.09</v>
      </c>
      <c r="J358" s="5">
        <v>980</v>
      </c>
      <c r="K358" s="6">
        <f t="shared" si="39"/>
        <v>980</v>
      </c>
    </row>
    <row r="359" spans="1:11" s="29" customFormat="1" ht="15.75" x14ac:dyDescent="0.25">
      <c r="A359" s="7"/>
      <c r="B359" s="89"/>
      <c r="C359" s="73"/>
      <c r="D359" s="73"/>
      <c r="E359" s="82"/>
      <c r="F359" s="82"/>
      <c r="G359" s="82"/>
      <c r="H359" s="82"/>
      <c r="I359" s="82"/>
      <c r="J359" s="5"/>
      <c r="K359" s="6"/>
    </row>
    <row r="360" spans="1:11" s="29" customFormat="1" ht="15.75" x14ac:dyDescent="0.25">
      <c r="A360" s="7"/>
      <c r="B360" s="89"/>
      <c r="C360" s="73"/>
      <c r="D360" s="73"/>
      <c r="E360" s="82"/>
      <c r="F360" s="82"/>
      <c r="G360" s="82"/>
      <c r="H360" s="82"/>
      <c r="I360" s="82"/>
      <c r="J360" s="5"/>
      <c r="K360" s="6"/>
    </row>
    <row r="361" spans="1:11" s="29" customFormat="1" ht="15.75" x14ac:dyDescent="0.25">
      <c r="A361" s="7"/>
      <c r="B361" s="89"/>
      <c r="C361" s="73"/>
      <c r="D361" s="73"/>
      <c r="E361" s="82"/>
      <c r="F361" s="82"/>
      <c r="G361" s="82"/>
      <c r="H361" s="82"/>
      <c r="I361" s="82"/>
      <c r="J361" s="5"/>
      <c r="K361" s="6"/>
    </row>
    <row r="362" spans="1:11" s="29" customFormat="1" ht="15.75" x14ac:dyDescent="0.25">
      <c r="A362" s="7"/>
      <c r="B362" s="89"/>
      <c r="C362" s="74"/>
      <c r="D362" s="82"/>
      <c r="E362" s="82"/>
      <c r="F362" s="82"/>
      <c r="G362" s="82"/>
      <c r="H362" s="82"/>
      <c r="I362" s="82"/>
      <c r="J362" s="5"/>
      <c r="K362" s="6"/>
    </row>
    <row r="363" spans="1:11" s="29" customFormat="1" ht="15.75" x14ac:dyDescent="0.25">
      <c r="A363" s="7"/>
      <c r="B363" s="89"/>
      <c r="C363" s="74"/>
      <c r="D363" s="82"/>
      <c r="E363" s="82"/>
      <c r="F363" s="82"/>
      <c r="G363" s="82"/>
      <c r="H363" s="82"/>
      <c r="I363" s="82"/>
      <c r="J363" s="5"/>
      <c r="K363" s="6"/>
    </row>
    <row r="364" spans="1:11" s="29" customFormat="1" ht="15.75" x14ac:dyDescent="0.25">
      <c r="A364" s="7"/>
      <c r="B364" s="64"/>
      <c r="C364" s="74"/>
      <c r="D364" s="82"/>
      <c r="E364" s="82"/>
      <c r="F364" s="82"/>
      <c r="G364" s="82"/>
      <c r="H364" s="82"/>
      <c r="I364" s="82"/>
      <c r="J364" s="5"/>
      <c r="K364" s="6"/>
    </row>
    <row r="365" spans="1:11" s="29" customFormat="1" ht="16.5" thickBot="1" x14ac:dyDescent="0.3">
      <c r="A365" s="8"/>
      <c r="B365" s="1"/>
      <c r="C365" s="74"/>
      <c r="D365" s="82"/>
      <c r="E365" s="82"/>
      <c r="F365" s="82"/>
      <c r="G365" s="82"/>
      <c r="H365" s="82"/>
      <c r="I365" s="82"/>
      <c r="J365" s="5"/>
      <c r="K365" s="6"/>
    </row>
    <row r="366" spans="1:11" ht="18.75" x14ac:dyDescent="0.25">
      <c r="A366" s="30"/>
      <c r="B366" s="65"/>
      <c r="C366" s="31"/>
      <c r="D366" s="32"/>
      <c r="E366" s="33"/>
      <c r="F366" s="34"/>
      <c r="G366" s="33"/>
      <c r="H366" s="34"/>
      <c r="I366" s="75"/>
      <c r="J366" s="33"/>
      <c r="K366" s="34"/>
    </row>
    <row r="367" spans="1:11" ht="16.5" x14ac:dyDescent="0.25">
      <c r="A367" s="35"/>
      <c r="B367" s="66" t="s">
        <v>6</v>
      </c>
      <c r="C367" s="36"/>
      <c r="D367" s="37"/>
      <c r="E367" s="99">
        <f>SUM(F14:F365)</f>
        <v>210447.27920000002</v>
      </c>
      <c r="F367" s="100"/>
      <c r="G367" s="99">
        <f>SUM(H14:H365)</f>
        <v>235285.88679999992</v>
      </c>
      <c r="H367" s="100"/>
      <c r="I367" s="76">
        <f>---I373</f>
        <v>0</v>
      </c>
      <c r="J367" s="99"/>
      <c r="K367" s="100"/>
    </row>
    <row r="368" spans="1:11" ht="16.5" x14ac:dyDescent="0.25">
      <c r="A368" s="38"/>
      <c r="B368" s="67"/>
      <c r="C368" s="39"/>
      <c r="D368" s="40"/>
      <c r="E368" s="41"/>
      <c r="F368" s="42"/>
      <c r="G368" s="41"/>
      <c r="H368" s="42"/>
      <c r="I368" s="77"/>
      <c r="J368" s="41"/>
      <c r="K368" s="42"/>
    </row>
    <row r="369" spans="1:11" ht="16.5" x14ac:dyDescent="0.25">
      <c r="A369" s="35"/>
      <c r="B369" s="66"/>
      <c r="C369" s="43"/>
      <c r="D369" s="37"/>
      <c r="E369" s="44"/>
      <c r="F369" s="45"/>
      <c r="G369" s="44"/>
      <c r="H369" s="45"/>
      <c r="I369" s="78"/>
      <c r="J369" s="44"/>
      <c r="K369" s="45"/>
    </row>
    <row r="370" spans="1:11" ht="16.5" x14ac:dyDescent="0.25">
      <c r="A370" s="35"/>
      <c r="B370" s="66" t="s">
        <v>7</v>
      </c>
      <c r="C370" s="46">
        <v>0.03</v>
      </c>
      <c r="D370" s="37"/>
      <c r="E370" s="99">
        <f>E367*C370</f>
        <v>6313.4183760000005</v>
      </c>
      <c r="F370" s="100"/>
      <c r="G370" s="99">
        <f>G367*C370</f>
        <v>7058.5766039999971</v>
      </c>
      <c r="H370" s="100"/>
      <c r="I370" s="76"/>
      <c r="J370" s="99"/>
      <c r="K370" s="100"/>
    </row>
    <row r="371" spans="1:11" ht="16.5" x14ac:dyDescent="0.25">
      <c r="A371" s="35"/>
      <c r="B371" s="66"/>
      <c r="C371" s="43"/>
      <c r="D371" s="37"/>
      <c r="E371" s="44"/>
      <c r="F371" s="45"/>
      <c r="G371" s="44"/>
      <c r="H371" s="45"/>
      <c r="I371" s="78"/>
      <c r="J371" s="44"/>
      <c r="K371" s="45"/>
    </row>
    <row r="372" spans="1:11" ht="16.5" x14ac:dyDescent="0.25">
      <c r="A372" s="35"/>
      <c r="B372" s="66" t="s">
        <v>8</v>
      </c>
      <c r="C372" s="46">
        <v>0.2</v>
      </c>
      <c r="D372" s="37"/>
      <c r="E372" s="99">
        <f>+E367*C372</f>
        <v>42089.45584000001</v>
      </c>
      <c r="F372" s="100"/>
      <c r="G372" s="99">
        <f>+G367*C372</f>
        <v>47057.177359999987</v>
      </c>
      <c r="H372" s="100"/>
      <c r="I372" s="76"/>
      <c r="J372" s="99"/>
      <c r="K372" s="100"/>
    </row>
    <row r="373" spans="1:11" ht="16.5" x14ac:dyDescent="0.25">
      <c r="A373" s="35"/>
      <c r="B373" s="66"/>
      <c r="C373" s="43"/>
      <c r="D373" s="37"/>
      <c r="E373" s="44"/>
      <c r="F373" s="45"/>
      <c r="G373" s="44"/>
      <c r="H373" s="45"/>
      <c r="I373" s="78"/>
      <c r="J373" s="44"/>
      <c r="K373" s="45"/>
    </row>
    <row r="374" spans="1:11" ht="18.75" x14ac:dyDescent="0.25">
      <c r="A374" s="47"/>
      <c r="B374" s="68" t="s">
        <v>9</v>
      </c>
      <c r="C374" s="48"/>
      <c r="D374" s="49"/>
      <c r="E374" s="97">
        <f>E367+E370+E372</f>
        <v>258850.15341600002</v>
      </c>
      <c r="F374" s="98"/>
      <c r="G374" s="97">
        <f>G367+G370+G372</f>
        <v>289401.64076399989</v>
      </c>
      <c r="H374" s="98"/>
      <c r="I374" s="79"/>
      <c r="J374" s="97"/>
      <c r="K374" s="98"/>
    </row>
    <row r="375" spans="1:11" ht="19.5" thickBot="1" x14ac:dyDescent="0.3">
      <c r="A375" s="50"/>
      <c r="B375" s="69"/>
      <c r="C375" s="51"/>
      <c r="D375" s="52"/>
      <c r="E375" s="53"/>
      <c r="F375" s="54"/>
      <c r="G375" s="53"/>
      <c r="H375" s="54"/>
      <c r="I375" s="80"/>
      <c r="J375" s="53"/>
      <c r="K375" s="54"/>
    </row>
    <row r="378" spans="1:11" ht="19.5" x14ac:dyDescent="0.25">
      <c r="A378" s="23"/>
      <c r="B378" s="90"/>
    </row>
    <row r="379" spans="1:11" x14ac:dyDescent="0.25">
      <c r="A379" s="23"/>
      <c r="B379" s="3"/>
      <c r="F379" s="55"/>
    </row>
    <row r="380" spans="1:11" x14ac:dyDescent="0.25">
      <c r="A380" s="23"/>
      <c r="B380" s="3"/>
      <c r="F380" s="55"/>
    </row>
    <row r="381" spans="1:11" s="19" customFormat="1" x14ac:dyDescent="0.25">
      <c r="A381" s="23"/>
      <c r="B381" s="3"/>
      <c r="D381" s="21"/>
      <c r="E381" s="22"/>
      <c r="F381" s="23"/>
      <c r="G381" s="23"/>
      <c r="H381" s="23"/>
      <c r="I381" s="23"/>
      <c r="J381" s="23"/>
    </row>
    <row r="382" spans="1:11" s="19" customFormat="1" x14ac:dyDescent="0.25">
      <c r="A382" s="23"/>
      <c r="B382" s="3"/>
      <c r="D382" s="21"/>
      <c r="E382" s="22"/>
      <c r="F382" s="23"/>
      <c r="G382" s="23"/>
      <c r="H382" s="23"/>
      <c r="I382" s="23"/>
      <c r="J382" s="23"/>
    </row>
    <row r="383" spans="1:11" s="19" customFormat="1" x14ac:dyDescent="0.25">
      <c r="A383" s="23"/>
      <c r="B383" s="3"/>
      <c r="D383" s="21"/>
      <c r="E383" s="22"/>
      <c r="F383" s="23"/>
      <c r="G383" s="23"/>
      <c r="H383" s="23"/>
      <c r="I383" s="23"/>
      <c r="J383" s="23"/>
    </row>
  </sheetData>
  <autoFilter ref="A12:K365"/>
  <mergeCells count="17">
    <mergeCell ref="E370:F370"/>
    <mergeCell ref="E372:F372"/>
    <mergeCell ref="E367:F367"/>
    <mergeCell ref="J367:K367"/>
    <mergeCell ref="J370:K370"/>
    <mergeCell ref="G367:H367"/>
    <mergeCell ref="G370:H370"/>
    <mergeCell ref="B2:K2"/>
    <mergeCell ref="B4:K4"/>
    <mergeCell ref="B6:K6"/>
    <mergeCell ref="B8:K8"/>
    <mergeCell ref="B10:K10"/>
    <mergeCell ref="E374:F374"/>
    <mergeCell ref="J372:K372"/>
    <mergeCell ref="J374:K374"/>
    <mergeCell ref="G374:H374"/>
    <mergeCell ref="G372:H372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81"/>
  <sheetViews>
    <sheetView topLeftCell="A10" zoomScale="85" zoomScaleNormal="85" workbookViewId="0">
      <selection activeCell="H20" sqref="H20"/>
    </sheetView>
  </sheetViews>
  <sheetFormatPr defaultColWidth="9.140625" defaultRowHeight="15" outlineLevelCol="1" x14ac:dyDescent="0.25"/>
  <cols>
    <col min="1" max="1" width="5.42578125" style="19" customWidth="1"/>
    <col min="2" max="2" width="57.42578125" style="20" customWidth="1"/>
    <col min="3" max="3" width="11.28515625" style="19" customWidth="1"/>
    <col min="4" max="4" width="9.5703125" style="21" customWidth="1"/>
    <col min="5" max="5" width="10.28515625" style="22" customWidth="1" outlineLevel="1"/>
    <col min="6" max="6" width="13" style="23" customWidth="1" outlineLevel="1"/>
    <col min="7" max="7" width="9.85546875" style="23" customWidth="1" outlineLevel="1"/>
    <col min="8" max="8" width="13.28515625" style="23" customWidth="1" outlineLevel="1"/>
    <col min="9" max="9" width="12.140625" style="23" customWidth="1" outlineLevel="1"/>
    <col min="10" max="10" width="11" style="23" customWidth="1"/>
    <col min="11" max="11" width="14.5703125" style="23" customWidth="1"/>
    <col min="12" max="16384" width="9.140625" style="23"/>
  </cols>
  <sheetData>
    <row r="2" spans="1:11" s="14" customFormat="1" ht="22.5" customHeight="1" x14ac:dyDescent="0.25">
      <c r="A2" s="13"/>
      <c r="B2" s="101" t="s">
        <v>334</v>
      </c>
      <c r="C2" s="101"/>
      <c r="D2" s="101"/>
      <c r="E2" s="101"/>
      <c r="F2" s="101"/>
      <c r="G2" s="101"/>
      <c r="H2" s="101"/>
      <c r="I2" s="101"/>
      <c r="J2" s="101"/>
      <c r="K2" s="101"/>
    </row>
    <row r="3" spans="1:11" s="14" customFormat="1" ht="23.25" customHeight="1" x14ac:dyDescent="0.25">
      <c r="A3" s="13"/>
      <c r="B3" s="15"/>
      <c r="C3" s="16"/>
      <c r="D3" s="17"/>
      <c r="E3" s="17"/>
      <c r="F3" s="17"/>
      <c r="G3" s="17"/>
      <c r="H3" s="17"/>
      <c r="I3" s="17"/>
      <c r="J3" s="18"/>
      <c r="K3" s="18"/>
    </row>
    <row r="4" spans="1:11" s="14" customFormat="1" ht="22.5" x14ac:dyDescent="0.25">
      <c r="A4" s="13"/>
      <c r="B4" s="101" t="s">
        <v>336</v>
      </c>
      <c r="C4" s="101"/>
      <c r="D4" s="101"/>
      <c r="E4" s="101"/>
      <c r="F4" s="101"/>
      <c r="G4" s="101"/>
      <c r="H4" s="101"/>
      <c r="I4" s="101"/>
      <c r="J4" s="101"/>
      <c r="K4" s="101"/>
    </row>
    <row r="5" spans="1:11" s="14" customFormat="1" ht="23.25" customHeight="1" x14ac:dyDescent="0.25">
      <c r="A5" s="13"/>
      <c r="B5" s="15"/>
      <c r="C5" s="16"/>
      <c r="D5" s="17"/>
      <c r="E5" s="17"/>
      <c r="F5" s="17"/>
      <c r="G5" s="17"/>
      <c r="H5" s="17"/>
      <c r="I5" s="17"/>
      <c r="J5" s="18"/>
      <c r="K5" s="18"/>
    </row>
    <row r="6" spans="1:11" s="14" customFormat="1" ht="23.25" customHeight="1" x14ac:dyDescent="0.25">
      <c r="A6" s="13"/>
      <c r="B6" s="101" t="s">
        <v>335</v>
      </c>
      <c r="C6" s="101"/>
      <c r="D6" s="101"/>
      <c r="E6" s="101"/>
      <c r="F6" s="101"/>
      <c r="G6" s="101"/>
      <c r="H6" s="101"/>
      <c r="I6" s="101"/>
      <c r="J6" s="101"/>
      <c r="K6" s="101"/>
    </row>
    <row r="7" spans="1:11" s="14" customFormat="1" ht="23.25" customHeight="1" x14ac:dyDescent="0.25">
      <c r="A7" s="13"/>
      <c r="B7" s="15"/>
      <c r="C7" s="16"/>
      <c r="D7" s="17"/>
      <c r="E7" s="17"/>
      <c r="F7" s="17"/>
      <c r="G7" s="17"/>
      <c r="H7" s="17"/>
      <c r="I7" s="17"/>
      <c r="J7" s="18"/>
      <c r="K7" s="18"/>
    </row>
    <row r="8" spans="1:11" s="14" customFormat="1" ht="23.25" customHeight="1" x14ac:dyDescent="0.25">
      <c r="A8" s="13"/>
      <c r="B8" s="101" t="s">
        <v>0</v>
      </c>
      <c r="C8" s="101"/>
      <c r="D8" s="101"/>
      <c r="E8" s="101"/>
      <c r="F8" s="101"/>
      <c r="G8" s="101"/>
      <c r="H8" s="101"/>
      <c r="I8" s="101"/>
      <c r="J8" s="101"/>
      <c r="K8" s="101"/>
    </row>
    <row r="9" spans="1:11" ht="15" customHeight="1" x14ac:dyDescent="0.25"/>
    <row r="10" spans="1:11" ht="25.5" customHeight="1" x14ac:dyDescent="0.25">
      <c r="B10" s="102" t="s">
        <v>337</v>
      </c>
      <c r="C10" s="102"/>
      <c r="D10" s="102"/>
      <c r="E10" s="102"/>
      <c r="F10" s="102"/>
      <c r="G10" s="102"/>
      <c r="H10" s="102"/>
      <c r="I10" s="102"/>
      <c r="J10" s="102"/>
      <c r="K10" s="102"/>
    </row>
    <row r="11" spans="1:11" ht="15.75" thickBot="1" x14ac:dyDescent="0.3">
      <c r="E11" s="21"/>
      <c r="F11" s="21"/>
      <c r="G11" s="21"/>
      <c r="H11" s="21"/>
      <c r="I11" s="21"/>
      <c r="J11" s="22"/>
    </row>
    <row r="12" spans="1:11" s="28" customFormat="1" ht="28.5" x14ac:dyDescent="0.25">
      <c r="A12" s="24"/>
      <c r="B12" s="57" t="s">
        <v>1</v>
      </c>
      <c r="C12" s="25" t="s">
        <v>2</v>
      </c>
      <c r="D12" s="26" t="s">
        <v>3</v>
      </c>
      <c r="E12" s="26" t="s">
        <v>10</v>
      </c>
      <c r="F12" s="26" t="s">
        <v>11</v>
      </c>
      <c r="G12" s="26" t="s">
        <v>12</v>
      </c>
      <c r="H12" s="26" t="s">
        <v>13</v>
      </c>
      <c r="I12" s="26" t="s">
        <v>333</v>
      </c>
      <c r="J12" s="26" t="s">
        <v>4</v>
      </c>
      <c r="K12" s="27" t="s">
        <v>5</v>
      </c>
    </row>
    <row r="13" spans="1:11" s="29" customFormat="1" ht="15.75" x14ac:dyDescent="0.25">
      <c r="A13" s="7"/>
      <c r="B13" s="58"/>
      <c r="C13" s="4"/>
      <c r="D13" s="5"/>
      <c r="E13" s="5"/>
      <c r="F13" s="5"/>
      <c r="G13" s="5"/>
      <c r="H13" s="5"/>
      <c r="I13" s="5"/>
      <c r="J13" s="5"/>
      <c r="K13" s="6"/>
    </row>
    <row r="14" spans="1:11" s="29" customFormat="1" ht="15.75" x14ac:dyDescent="0.25">
      <c r="A14" s="7"/>
      <c r="B14" s="91" t="s">
        <v>91</v>
      </c>
      <c r="C14" s="74"/>
      <c r="D14" s="73"/>
      <c r="E14" s="5"/>
      <c r="F14" s="5"/>
      <c r="G14" s="5"/>
      <c r="H14" s="5"/>
      <c r="I14" s="5"/>
      <c r="J14" s="5"/>
      <c r="K14" s="6"/>
    </row>
    <row r="15" spans="1:11" s="29" customFormat="1" ht="15.75" x14ac:dyDescent="0.25">
      <c r="A15" s="7"/>
      <c r="B15" s="81" t="s">
        <v>92</v>
      </c>
      <c r="C15" s="74"/>
      <c r="D15" s="73"/>
      <c r="E15" s="82"/>
      <c r="F15" s="82"/>
      <c r="G15" s="82"/>
      <c r="H15" s="82"/>
      <c r="I15" s="82"/>
      <c r="J15" s="5"/>
      <c r="K15" s="6"/>
    </row>
    <row r="16" spans="1:11" s="29" customFormat="1" ht="15.75" x14ac:dyDescent="0.25">
      <c r="A16" s="7"/>
      <c r="B16" s="83" t="s">
        <v>93</v>
      </c>
      <c r="C16" s="74"/>
      <c r="D16" s="73"/>
      <c r="E16" s="82"/>
      <c r="F16" s="82"/>
      <c r="G16" s="82"/>
      <c r="H16" s="82"/>
      <c r="I16" s="82"/>
      <c r="J16" s="5"/>
      <c r="K16" s="6"/>
    </row>
    <row r="17" spans="1:11" s="29" customFormat="1" ht="15.75" x14ac:dyDescent="0.25">
      <c r="A17" s="7">
        <v>1</v>
      </c>
      <c r="B17" s="73" t="s">
        <v>94</v>
      </c>
      <c r="C17" s="74" t="s">
        <v>116</v>
      </c>
      <c r="D17" s="73">
        <v>1</v>
      </c>
      <c r="E17" s="82"/>
      <c r="F17" s="82"/>
      <c r="G17" s="82"/>
      <c r="H17" s="82"/>
      <c r="I17" s="82"/>
      <c r="J17" s="5"/>
      <c r="K17" s="6"/>
    </row>
    <row r="18" spans="1:11" s="29" customFormat="1" ht="15.75" x14ac:dyDescent="0.25">
      <c r="A18" s="7"/>
      <c r="B18" s="84" t="s">
        <v>95</v>
      </c>
      <c r="C18" s="74" t="s">
        <v>316</v>
      </c>
      <c r="D18" s="73">
        <f>ROUNDUP(6.75*3.33*3.5,0)</f>
        <v>79</v>
      </c>
      <c r="E18" s="82"/>
      <c r="F18" s="82"/>
      <c r="G18" s="82">
        <f t="shared" ref="G18:G79" si="0">+J18-E18</f>
        <v>2.2000000000000002</v>
      </c>
      <c r="H18" s="82">
        <f t="shared" ref="H18:H166" si="1">+G18*D18</f>
        <v>173.8</v>
      </c>
      <c r="I18" s="82">
        <v>3.16</v>
      </c>
      <c r="J18" s="5">
        <v>2.2000000000000002</v>
      </c>
      <c r="K18" s="6">
        <f t="shared" ref="K18:K79" si="2">J18*D18</f>
        <v>173.8</v>
      </c>
    </row>
    <row r="19" spans="1:11" s="29" customFormat="1" ht="15.75" x14ac:dyDescent="0.25">
      <c r="A19" s="7"/>
      <c r="B19" s="84" t="s">
        <v>96</v>
      </c>
      <c r="C19" s="74" t="s">
        <v>316</v>
      </c>
      <c r="D19" s="73">
        <f>ROUNDUP(4.75*1.33*0.67+1*2.5,0)</f>
        <v>7</v>
      </c>
      <c r="E19" s="82">
        <v>3.06</v>
      </c>
      <c r="F19" s="82">
        <f t="shared" ref="F19:F80" si="3">+E19*D19</f>
        <v>21.42</v>
      </c>
      <c r="G19" s="82">
        <f t="shared" si="0"/>
        <v>3.7399999999999998</v>
      </c>
      <c r="H19" s="82">
        <f t="shared" si="1"/>
        <v>26.18</v>
      </c>
      <c r="I19" s="82">
        <v>0.44</v>
      </c>
      <c r="J19" s="5">
        <v>6.8</v>
      </c>
      <c r="K19" s="6">
        <f t="shared" si="2"/>
        <v>47.6</v>
      </c>
    </row>
    <row r="20" spans="1:11" s="29" customFormat="1" ht="15.75" x14ac:dyDescent="0.25">
      <c r="A20" s="7"/>
      <c r="B20" s="84" t="s">
        <v>97</v>
      </c>
      <c r="C20" s="74" t="s">
        <v>98</v>
      </c>
      <c r="D20" s="73">
        <f>+ROUNDUP(D19*1.85,0)</f>
        <v>13</v>
      </c>
      <c r="E20" s="82">
        <v>0.57999999999999996</v>
      </c>
      <c r="F20" s="82">
        <f t="shared" si="3"/>
        <v>7.5399999999999991</v>
      </c>
      <c r="G20" s="82">
        <f t="shared" si="0"/>
        <v>0.87</v>
      </c>
      <c r="H20" s="82">
        <f t="shared" si="1"/>
        <v>11.31</v>
      </c>
      <c r="I20" s="82">
        <v>0.19</v>
      </c>
      <c r="J20" s="5">
        <v>1.45</v>
      </c>
      <c r="K20" s="6">
        <f t="shared" si="2"/>
        <v>18.849999999999998</v>
      </c>
    </row>
    <row r="21" spans="1:11" s="29" customFormat="1" ht="15.75" x14ac:dyDescent="0.25">
      <c r="A21" s="7"/>
      <c r="B21" s="84" t="s">
        <v>99</v>
      </c>
      <c r="C21" s="74" t="s">
        <v>66</v>
      </c>
      <c r="D21" s="73">
        <f>+ROUNDUP((4.75+1.33)*2*0.67,0)</f>
        <v>9</v>
      </c>
      <c r="E21" s="82">
        <v>5.4</v>
      </c>
      <c r="F21" s="82">
        <f t="shared" si="3"/>
        <v>48.6</v>
      </c>
      <c r="G21" s="82">
        <f t="shared" si="0"/>
        <v>6.6</v>
      </c>
      <c r="H21" s="82">
        <f t="shared" si="1"/>
        <v>59.4</v>
      </c>
      <c r="I21" s="82">
        <v>0.92</v>
      </c>
      <c r="J21" s="5">
        <v>12</v>
      </c>
      <c r="K21" s="6">
        <f t="shared" si="2"/>
        <v>108</v>
      </c>
    </row>
    <row r="22" spans="1:11" s="29" customFormat="1" ht="15.75" x14ac:dyDescent="0.25">
      <c r="A22" s="7"/>
      <c r="B22" s="84"/>
      <c r="C22" s="74"/>
      <c r="D22" s="73"/>
      <c r="E22" s="82"/>
      <c r="F22" s="82"/>
      <c r="G22" s="82"/>
      <c r="H22" s="82"/>
      <c r="I22" s="82"/>
      <c r="J22" s="5"/>
      <c r="K22" s="6"/>
    </row>
    <row r="23" spans="1:11" s="29" customFormat="1" ht="15.75" x14ac:dyDescent="0.25">
      <c r="A23" s="7">
        <f>+A17+1</f>
        <v>2</v>
      </c>
      <c r="B23" s="73" t="s">
        <v>100</v>
      </c>
      <c r="C23" s="74" t="s">
        <v>116</v>
      </c>
      <c r="D23" s="73">
        <v>1</v>
      </c>
      <c r="E23" s="82"/>
      <c r="F23" s="82"/>
      <c r="G23" s="82"/>
      <c r="H23" s="82"/>
      <c r="I23" s="82"/>
      <c r="J23" s="5"/>
      <c r="K23" s="6"/>
    </row>
    <row r="24" spans="1:11" s="29" customFormat="1" ht="15.75" x14ac:dyDescent="0.25">
      <c r="A24" s="7"/>
      <c r="B24" s="84" t="s">
        <v>95</v>
      </c>
      <c r="C24" s="74" t="s">
        <v>316</v>
      </c>
      <c r="D24" s="73">
        <f>ROUNDUP(19.15*3.33*3.5,0)</f>
        <v>224</v>
      </c>
      <c r="E24" s="82"/>
      <c r="F24" s="82"/>
      <c r="G24" s="82">
        <f t="shared" si="0"/>
        <v>2.2000000000000002</v>
      </c>
      <c r="H24" s="82">
        <f t="shared" si="1"/>
        <v>492.80000000000007</v>
      </c>
      <c r="I24" s="82">
        <v>8.9600000000000009</v>
      </c>
      <c r="J24" s="5">
        <v>2.2000000000000002</v>
      </c>
      <c r="K24" s="6">
        <f t="shared" si="2"/>
        <v>492.80000000000007</v>
      </c>
    </row>
    <row r="25" spans="1:11" s="29" customFormat="1" ht="15.75" x14ac:dyDescent="0.25">
      <c r="A25" s="7"/>
      <c r="B25" s="84" t="s">
        <v>96</v>
      </c>
      <c r="C25" s="74" t="s">
        <v>316</v>
      </c>
      <c r="D25" s="73">
        <f>ROUNDUP(19.15*1.33*0.67,0)</f>
        <v>18</v>
      </c>
      <c r="E25" s="82">
        <v>3.06</v>
      </c>
      <c r="F25" s="82">
        <f t="shared" si="3"/>
        <v>55.08</v>
      </c>
      <c r="G25" s="82">
        <f t="shared" si="0"/>
        <v>3.7399999999999998</v>
      </c>
      <c r="H25" s="82">
        <f t="shared" si="1"/>
        <v>67.319999999999993</v>
      </c>
      <c r="I25" s="82">
        <v>1.1300000000000001</v>
      </c>
      <c r="J25" s="5">
        <v>6.8</v>
      </c>
      <c r="K25" s="6">
        <f t="shared" si="2"/>
        <v>122.39999999999999</v>
      </c>
    </row>
    <row r="26" spans="1:11" s="29" customFormat="1" ht="15.75" x14ac:dyDescent="0.25">
      <c r="A26" s="7"/>
      <c r="B26" s="84" t="s">
        <v>97</v>
      </c>
      <c r="C26" s="74" t="s">
        <v>98</v>
      </c>
      <c r="D26" s="73">
        <f>+ROUNDUP(D25*1.85,0)</f>
        <v>34</v>
      </c>
      <c r="E26" s="82">
        <v>0.57999999999999996</v>
      </c>
      <c r="F26" s="82">
        <f t="shared" si="3"/>
        <v>19.72</v>
      </c>
      <c r="G26" s="82">
        <f t="shared" si="0"/>
        <v>0.87</v>
      </c>
      <c r="H26" s="82">
        <f t="shared" si="1"/>
        <v>29.58</v>
      </c>
      <c r="I26" s="82">
        <v>0.5</v>
      </c>
      <c r="J26" s="5">
        <v>1.45</v>
      </c>
      <c r="K26" s="6">
        <f t="shared" si="2"/>
        <v>49.3</v>
      </c>
    </row>
    <row r="27" spans="1:11" s="29" customFormat="1" ht="15.75" x14ac:dyDescent="0.25">
      <c r="A27" s="7"/>
      <c r="B27" s="84" t="s">
        <v>99</v>
      </c>
      <c r="C27" s="74" t="s">
        <v>66</v>
      </c>
      <c r="D27" s="73">
        <v>26</v>
      </c>
      <c r="E27" s="82">
        <v>5.4</v>
      </c>
      <c r="F27" s="82">
        <f t="shared" si="3"/>
        <v>140.4</v>
      </c>
      <c r="G27" s="82">
        <f t="shared" si="0"/>
        <v>6.6</v>
      </c>
      <c r="H27" s="82">
        <f t="shared" si="1"/>
        <v>171.6</v>
      </c>
      <c r="I27" s="82">
        <v>2.64</v>
      </c>
      <c r="J27" s="5">
        <v>12</v>
      </c>
      <c r="K27" s="6">
        <f t="shared" si="2"/>
        <v>312</v>
      </c>
    </row>
    <row r="28" spans="1:11" s="29" customFormat="1" ht="15.75" x14ac:dyDescent="0.25">
      <c r="A28" s="7"/>
      <c r="B28" s="84"/>
      <c r="C28" s="74"/>
      <c r="D28" s="73"/>
      <c r="E28" s="82"/>
      <c r="F28" s="82"/>
      <c r="G28" s="82"/>
      <c r="H28" s="82"/>
      <c r="I28" s="82"/>
      <c r="J28" s="5"/>
      <c r="K28" s="6"/>
    </row>
    <row r="29" spans="1:11" s="29" customFormat="1" ht="15.75" x14ac:dyDescent="0.25">
      <c r="A29" s="7">
        <f>+A23+1</f>
        <v>3</v>
      </c>
      <c r="B29" s="73" t="s">
        <v>101</v>
      </c>
      <c r="C29" s="74" t="s">
        <v>116</v>
      </c>
      <c r="D29" s="73">
        <v>1</v>
      </c>
      <c r="E29" s="82"/>
      <c r="F29" s="82"/>
      <c r="G29" s="82"/>
      <c r="H29" s="82"/>
      <c r="I29" s="82"/>
      <c r="J29" s="5"/>
      <c r="K29" s="6"/>
    </row>
    <row r="30" spans="1:11" s="29" customFormat="1" ht="15.75" x14ac:dyDescent="0.25">
      <c r="A30" s="7"/>
      <c r="B30" s="84" t="s">
        <v>95</v>
      </c>
      <c r="C30" s="74" t="s">
        <v>316</v>
      </c>
      <c r="D30" s="73">
        <f>+ROUNDUP(5*5*3.5,0)</f>
        <v>88</v>
      </c>
      <c r="E30" s="82"/>
      <c r="F30" s="82"/>
      <c r="G30" s="82">
        <f t="shared" si="0"/>
        <v>2.2000000000000002</v>
      </c>
      <c r="H30" s="82">
        <f t="shared" si="1"/>
        <v>193.60000000000002</v>
      </c>
      <c r="I30" s="82">
        <v>3.52</v>
      </c>
      <c r="J30" s="5">
        <v>2.2000000000000002</v>
      </c>
      <c r="K30" s="6">
        <f t="shared" si="2"/>
        <v>193.60000000000002</v>
      </c>
    </row>
    <row r="31" spans="1:11" s="29" customFormat="1" ht="15.75" x14ac:dyDescent="0.25">
      <c r="A31" s="7"/>
      <c r="B31" s="84" t="s">
        <v>96</v>
      </c>
      <c r="C31" s="74" t="s">
        <v>316</v>
      </c>
      <c r="D31" s="73">
        <f>+ROUNDUP(3*3*1.25+1*2.5,0)</f>
        <v>14</v>
      </c>
      <c r="E31" s="82">
        <v>3.06</v>
      </c>
      <c r="F31" s="82">
        <f t="shared" si="3"/>
        <v>42.84</v>
      </c>
      <c r="G31" s="82">
        <f t="shared" si="0"/>
        <v>3.7399999999999998</v>
      </c>
      <c r="H31" s="82">
        <f t="shared" si="1"/>
        <v>52.36</v>
      </c>
      <c r="I31" s="82">
        <v>0.88</v>
      </c>
      <c r="J31" s="5">
        <v>6.8</v>
      </c>
      <c r="K31" s="6">
        <f t="shared" si="2"/>
        <v>95.2</v>
      </c>
    </row>
    <row r="32" spans="1:11" s="29" customFormat="1" ht="15.75" x14ac:dyDescent="0.25">
      <c r="A32" s="7"/>
      <c r="B32" s="84" t="s">
        <v>97</v>
      </c>
      <c r="C32" s="74" t="s">
        <v>98</v>
      </c>
      <c r="D32" s="73">
        <f>+ROUNDUP(D31*1.85,0)</f>
        <v>26</v>
      </c>
      <c r="E32" s="82">
        <v>0.57999999999999996</v>
      </c>
      <c r="F32" s="82">
        <f t="shared" si="3"/>
        <v>15.079999999999998</v>
      </c>
      <c r="G32" s="82">
        <f t="shared" si="0"/>
        <v>0.87</v>
      </c>
      <c r="H32" s="82">
        <f t="shared" si="1"/>
        <v>22.62</v>
      </c>
      <c r="I32" s="82">
        <v>0.38</v>
      </c>
      <c r="J32" s="5">
        <v>1.45</v>
      </c>
      <c r="K32" s="6">
        <f t="shared" si="2"/>
        <v>37.699999999999996</v>
      </c>
    </row>
    <row r="33" spans="1:11" s="29" customFormat="1" ht="15.75" x14ac:dyDescent="0.25">
      <c r="A33" s="7"/>
      <c r="B33" s="84" t="s">
        <v>99</v>
      </c>
      <c r="C33" s="74" t="s">
        <v>66</v>
      </c>
      <c r="D33" s="73">
        <f>3*4+4*2.5</f>
        <v>22</v>
      </c>
      <c r="E33" s="82">
        <v>5.4</v>
      </c>
      <c r="F33" s="82">
        <f t="shared" si="3"/>
        <v>118.80000000000001</v>
      </c>
      <c r="G33" s="82">
        <f t="shared" si="0"/>
        <v>6.6</v>
      </c>
      <c r="H33" s="82">
        <f t="shared" si="1"/>
        <v>145.19999999999999</v>
      </c>
      <c r="I33" s="82">
        <v>2.2399999999999998</v>
      </c>
      <c r="J33" s="5">
        <v>12</v>
      </c>
      <c r="K33" s="6">
        <f t="shared" si="2"/>
        <v>264</v>
      </c>
    </row>
    <row r="34" spans="1:11" s="29" customFormat="1" ht="15.75" x14ac:dyDescent="0.25">
      <c r="A34" s="7"/>
      <c r="B34" s="84"/>
      <c r="C34" s="74"/>
      <c r="D34" s="73"/>
      <c r="E34" s="82"/>
      <c r="F34" s="82"/>
      <c r="G34" s="82"/>
      <c r="H34" s="82"/>
      <c r="I34" s="82"/>
      <c r="J34" s="5"/>
      <c r="K34" s="6"/>
    </row>
    <row r="35" spans="1:11" s="29" customFormat="1" ht="15.75" x14ac:dyDescent="0.25">
      <c r="A35" s="7">
        <f>+A29+1</f>
        <v>4</v>
      </c>
      <c r="B35" s="73" t="s">
        <v>102</v>
      </c>
      <c r="C35" s="74" t="s">
        <v>116</v>
      </c>
      <c r="D35" s="73">
        <v>1</v>
      </c>
      <c r="E35" s="82"/>
      <c r="F35" s="82"/>
      <c r="G35" s="82"/>
      <c r="H35" s="82"/>
      <c r="I35" s="82"/>
      <c r="J35" s="5"/>
      <c r="K35" s="6"/>
    </row>
    <row r="36" spans="1:11" s="29" customFormat="1" ht="15.75" x14ac:dyDescent="0.25">
      <c r="A36" s="7"/>
      <c r="B36" s="84" t="s">
        <v>95</v>
      </c>
      <c r="C36" s="74" t="s">
        <v>316</v>
      </c>
      <c r="D36" s="73">
        <f>+ROUNDUP(5*5*3.5,0)</f>
        <v>88</v>
      </c>
      <c r="E36" s="82"/>
      <c r="F36" s="82"/>
      <c r="G36" s="82">
        <f t="shared" si="0"/>
        <v>2.2000000000000002</v>
      </c>
      <c r="H36" s="82">
        <f t="shared" si="1"/>
        <v>193.60000000000002</v>
      </c>
      <c r="I36" s="82">
        <v>3.52</v>
      </c>
      <c r="J36" s="5">
        <v>2.2000000000000002</v>
      </c>
      <c r="K36" s="6">
        <f t="shared" si="2"/>
        <v>193.60000000000002</v>
      </c>
    </row>
    <row r="37" spans="1:11" s="29" customFormat="1" ht="15.75" x14ac:dyDescent="0.25">
      <c r="A37" s="7"/>
      <c r="B37" s="84" t="s">
        <v>96</v>
      </c>
      <c r="C37" s="74" t="s">
        <v>316</v>
      </c>
      <c r="D37" s="73">
        <f>+ROUNDUP(3*3*1.25+1*2.5,0)</f>
        <v>14</v>
      </c>
      <c r="E37" s="82">
        <v>3.06</v>
      </c>
      <c r="F37" s="82">
        <f t="shared" si="3"/>
        <v>42.84</v>
      </c>
      <c r="G37" s="82">
        <f t="shared" si="0"/>
        <v>3.7399999999999998</v>
      </c>
      <c r="H37" s="82">
        <f t="shared" si="1"/>
        <v>52.36</v>
      </c>
      <c r="I37" s="82">
        <v>0.88</v>
      </c>
      <c r="J37" s="5">
        <v>6.8</v>
      </c>
      <c r="K37" s="6">
        <f t="shared" si="2"/>
        <v>95.2</v>
      </c>
    </row>
    <row r="38" spans="1:11" s="29" customFormat="1" ht="15.75" x14ac:dyDescent="0.25">
      <c r="A38" s="7"/>
      <c r="B38" s="84" t="s">
        <v>97</v>
      </c>
      <c r="C38" s="74" t="s">
        <v>98</v>
      </c>
      <c r="D38" s="73">
        <f>+ROUNDUP(D37*1.85,0)</f>
        <v>26</v>
      </c>
      <c r="E38" s="82">
        <v>0.57999999999999996</v>
      </c>
      <c r="F38" s="82">
        <f t="shared" si="3"/>
        <v>15.079999999999998</v>
      </c>
      <c r="G38" s="82">
        <f t="shared" si="0"/>
        <v>0.87</v>
      </c>
      <c r="H38" s="82">
        <f t="shared" si="1"/>
        <v>22.62</v>
      </c>
      <c r="I38" s="82">
        <v>0.38</v>
      </c>
      <c r="J38" s="5">
        <v>1.45</v>
      </c>
      <c r="K38" s="6">
        <f t="shared" si="2"/>
        <v>37.699999999999996</v>
      </c>
    </row>
    <row r="39" spans="1:11" s="29" customFormat="1" ht="15.75" x14ac:dyDescent="0.25">
      <c r="A39" s="7"/>
      <c r="B39" s="84" t="s">
        <v>99</v>
      </c>
      <c r="C39" s="74" t="s">
        <v>66</v>
      </c>
      <c r="D39" s="73">
        <f>3*4+4*2.5</f>
        <v>22</v>
      </c>
      <c r="E39" s="82">
        <v>5.4</v>
      </c>
      <c r="F39" s="82">
        <f t="shared" si="3"/>
        <v>118.80000000000001</v>
      </c>
      <c r="G39" s="82">
        <f t="shared" si="0"/>
        <v>6.6</v>
      </c>
      <c r="H39" s="82">
        <f t="shared" si="1"/>
        <v>145.19999999999999</v>
      </c>
      <c r="I39" s="82">
        <v>2.2399999999999998</v>
      </c>
      <c r="J39" s="5">
        <v>12</v>
      </c>
      <c r="K39" s="6">
        <f t="shared" si="2"/>
        <v>264</v>
      </c>
    </row>
    <row r="40" spans="1:11" s="29" customFormat="1" ht="15.75" x14ac:dyDescent="0.25">
      <c r="A40" s="7"/>
      <c r="B40" s="84"/>
      <c r="C40" s="74"/>
      <c r="D40" s="73"/>
      <c r="E40" s="82"/>
      <c r="F40" s="82"/>
      <c r="G40" s="82"/>
      <c r="H40" s="82"/>
      <c r="I40" s="82"/>
      <c r="J40" s="5"/>
      <c r="K40" s="6"/>
    </row>
    <row r="41" spans="1:11" s="29" customFormat="1" ht="15.75" x14ac:dyDescent="0.25">
      <c r="A41" s="7">
        <f>+A35+1</f>
        <v>5</v>
      </c>
      <c r="B41" s="73" t="s">
        <v>103</v>
      </c>
      <c r="C41" s="74" t="s">
        <v>116</v>
      </c>
      <c r="D41" s="73">
        <v>1</v>
      </c>
      <c r="E41" s="82"/>
      <c r="F41" s="82"/>
      <c r="G41" s="82"/>
      <c r="H41" s="82"/>
      <c r="I41" s="82"/>
      <c r="J41" s="5"/>
      <c r="K41" s="6"/>
    </row>
    <row r="42" spans="1:11" s="29" customFormat="1" ht="15.75" x14ac:dyDescent="0.25">
      <c r="A42" s="7"/>
      <c r="B42" s="84" t="s">
        <v>95</v>
      </c>
      <c r="C42" s="74" t="s">
        <v>316</v>
      </c>
      <c r="D42" s="73">
        <f>+ROUNDUP(4.75*3.5*2.5,0)</f>
        <v>42</v>
      </c>
      <c r="E42" s="82"/>
      <c r="F42" s="82"/>
      <c r="G42" s="82">
        <f t="shared" si="0"/>
        <v>2.2000000000000002</v>
      </c>
      <c r="H42" s="82">
        <f t="shared" si="1"/>
        <v>92.4</v>
      </c>
      <c r="I42" s="82">
        <v>1.68</v>
      </c>
      <c r="J42" s="5">
        <v>2.2000000000000002</v>
      </c>
      <c r="K42" s="6">
        <f t="shared" si="2"/>
        <v>92.4</v>
      </c>
    </row>
    <row r="43" spans="1:11" s="29" customFormat="1" ht="15.75" x14ac:dyDescent="0.25">
      <c r="A43" s="7"/>
      <c r="B43" s="84" t="s">
        <v>96</v>
      </c>
      <c r="C43" s="74" t="s">
        <v>316</v>
      </c>
      <c r="D43" s="73">
        <f>+ROUNDUP(2.75*1.5*1.25+1*2.5,0)</f>
        <v>8</v>
      </c>
      <c r="E43" s="82">
        <v>3.06</v>
      </c>
      <c r="F43" s="82">
        <f t="shared" si="3"/>
        <v>24.48</v>
      </c>
      <c r="G43" s="82">
        <f t="shared" si="0"/>
        <v>3.7399999999999998</v>
      </c>
      <c r="H43" s="82">
        <f t="shared" si="1"/>
        <v>29.919999999999998</v>
      </c>
      <c r="I43" s="82">
        <v>0.5</v>
      </c>
      <c r="J43" s="5">
        <v>6.8</v>
      </c>
      <c r="K43" s="6">
        <f t="shared" si="2"/>
        <v>54.4</v>
      </c>
    </row>
    <row r="44" spans="1:11" s="29" customFormat="1" ht="15.75" x14ac:dyDescent="0.25">
      <c r="A44" s="7"/>
      <c r="B44" s="84" t="s">
        <v>97</v>
      </c>
      <c r="C44" s="74" t="s">
        <v>98</v>
      </c>
      <c r="D44" s="73">
        <f>+ROUNDUP(D43*1.85,0)</f>
        <v>15</v>
      </c>
      <c r="E44" s="82">
        <v>0.57999999999999996</v>
      </c>
      <c r="F44" s="82">
        <f t="shared" si="3"/>
        <v>8.6999999999999993</v>
      </c>
      <c r="G44" s="82">
        <f t="shared" si="0"/>
        <v>0.87</v>
      </c>
      <c r="H44" s="82">
        <f t="shared" si="1"/>
        <v>13.05</v>
      </c>
      <c r="I44" s="82">
        <v>0.22</v>
      </c>
      <c r="J44" s="5">
        <v>1.45</v>
      </c>
      <c r="K44" s="6">
        <f t="shared" si="2"/>
        <v>21.75</v>
      </c>
    </row>
    <row r="45" spans="1:11" s="29" customFormat="1" ht="15.75" x14ac:dyDescent="0.25">
      <c r="A45" s="7"/>
      <c r="B45" s="84" t="s">
        <v>99</v>
      </c>
      <c r="C45" s="74" t="s">
        <v>66</v>
      </c>
      <c r="D45" s="73">
        <f>+(2.75+1.5)*2+4*2.5</f>
        <v>18.5</v>
      </c>
      <c r="E45" s="82">
        <v>5.4</v>
      </c>
      <c r="F45" s="82">
        <f t="shared" si="3"/>
        <v>99.9</v>
      </c>
      <c r="G45" s="82">
        <f t="shared" si="0"/>
        <v>6.6</v>
      </c>
      <c r="H45" s="82">
        <f t="shared" si="1"/>
        <v>122.1</v>
      </c>
      <c r="I45" s="82">
        <v>1.8800000000000001</v>
      </c>
      <c r="J45" s="5">
        <v>12</v>
      </c>
      <c r="K45" s="6">
        <f t="shared" si="2"/>
        <v>222</v>
      </c>
    </row>
    <row r="46" spans="1:11" s="29" customFormat="1" ht="15.75" x14ac:dyDescent="0.25">
      <c r="A46" s="7"/>
      <c r="B46" s="84"/>
      <c r="C46" s="74"/>
      <c r="D46" s="73"/>
      <c r="E46" s="82"/>
      <c r="F46" s="82"/>
      <c r="G46" s="82"/>
      <c r="H46" s="82"/>
      <c r="I46" s="82"/>
      <c r="J46" s="5"/>
      <c r="K46" s="6"/>
    </row>
    <row r="47" spans="1:11" s="29" customFormat="1" ht="15.75" x14ac:dyDescent="0.25">
      <c r="A47" s="7">
        <f>+A41+1</f>
        <v>6</v>
      </c>
      <c r="B47" s="73" t="s">
        <v>104</v>
      </c>
      <c r="C47" s="74" t="s">
        <v>116</v>
      </c>
      <c r="D47" s="73">
        <v>1</v>
      </c>
      <c r="E47" s="82"/>
      <c r="F47" s="82"/>
      <c r="G47" s="82"/>
      <c r="H47" s="82"/>
      <c r="I47" s="82"/>
      <c r="J47" s="5"/>
      <c r="K47" s="6"/>
    </row>
    <row r="48" spans="1:11" s="29" customFormat="1" ht="15.75" x14ac:dyDescent="0.25">
      <c r="A48" s="7"/>
      <c r="B48" s="84" t="s">
        <v>95</v>
      </c>
      <c r="C48" s="74" t="s">
        <v>316</v>
      </c>
      <c r="D48" s="73">
        <f>+ROUNDUP(4.5*4.5*3.5,0)</f>
        <v>71</v>
      </c>
      <c r="E48" s="82"/>
      <c r="F48" s="82"/>
      <c r="G48" s="82">
        <f t="shared" si="0"/>
        <v>2.2000000000000002</v>
      </c>
      <c r="H48" s="82">
        <f t="shared" si="1"/>
        <v>156.20000000000002</v>
      </c>
      <c r="I48" s="82">
        <v>2.84</v>
      </c>
      <c r="J48" s="5">
        <v>2.2000000000000002</v>
      </c>
      <c r="K48" s="6">
        <f t="shared" si="2"/>
        <v>156.20000000000002</v>
      </c>
    </row>
    <row r="49" spans="1:11" s="29" customFormat="1" ht="15.75" x14ac:dyDescent="0.25">
      <c r="A49" s="7"/>
      <c r="B49" s="84" t="s">
        <v>96</v>
      </c>
      <c r="C49" s="74" t="s">
        <v>316</v>
      </c>
      <c r="D49" s="73">
        <f>+ROUNDUP(2.5*2.5*1+1*2.5,0)</f>
        <v>9</v>
      </c>
      <c r="E49" s="82">
        <v>3.06</v>
      </c>
      <c r="F49" s="82">
        <f t="shared" si="3"/>
        <v>27.54</v>
      </c>
      <c r="G49" s="82">
        <f t="shared" si="0"/>
        <v>3.7399999999999998</v>
      </c>
      <c r="H49" s="82">
        <f t="shared" si="1"/>
        <v>33.659999999999997</v>
      </c>
      <c r="I49" s="82">
        <v>0.57000000000000006</v>
      </c>
      <c r="J49" s="5">
        <v>6.8</v>
      </c>
      <c r="K49" s="6">
        <f t="shared" si="2"/>
        <v>61.199999999999996</v>
      </c>
    </row>
    <row r="50" spans="1:11" s="29" customFormat="1" ht="15.75" x14ac:dyDescent="0.25">
      <c r="A50" s="7"/>
      <c r="B50" s="84" t="s">
        <v>97</v>
      </c>
      <c r="C50" s="74" t="s">
        <v>98</v>
      </c>
      <c r="D50" s="73">
        <f>+ROUNDUP(D49*1.85,0)</f>
        <v>17</v>
      </c>
      <c r="E50" s="82">
        <v>0.57999999999999996</v>
      </c>
      <c r="F50" s="82">
        <f t="shared" si="3"/>
        <v>9.86</v>
      </c>
      <c r="G50" s="82">
        <f t="shared" si="0"/>
        <v>0.87</v>
      </c>
      <c r="H50" s="82">
        <f t="shared" si="1"/>
        <v>14.79</v>
      </c>
      <c r="I50" s="82">
        <v>0.25</v>
      </c>
      <c r="J50" s="5">
        <v>1.45</v>
      </c>
      <c r="K50" s="6">
        <f t="shared" si="2"/>
        <v>24.65</v>
      </c>
    </row>
    <row r="51" spans="1:11" s="29" customFormat="1" ht="15.75" x14ac:dyDescent="0.25">
      <c r="A51" s="7"/>
      <c r="B51" s="84" t="s">
        <v>99</v>
      </c>
      <c r="C51" s="74" t="s">
        <v>66</v>
      </c>
      <c r="D51" s="73">
        <f>2.5*4*1+4*2.5</f>
        <v>20</v>
      </c>
      <c r="E51" s="82">
        <v>5.4</v>
      </c>
      <c r="F51" s="82">
        <f t="shared" si="3"/>
        <v>108</v>
      </c>
      <c r="G51" s="82">
        <f t="shared" si="0"/>
        <v>6.6</v>
      </c>
      <c r="H51" s="82">
        <f t="shared" si="1"/>
        <v>132</v>
      </c>
      <c r="I51" s="82">
        <v>2.0399999999999996</v>
      </c>
      <c r="J51" s="5">
        <v>12</v>
      </c>
      <c r="K51" s="6">
        <f t="shared" si="2"/>
        <v>240</v>
      </c>
    </row>
    <row r="52" spans="1:11" s="29" customFormat="1" ht="15.75" x14ac:dyDescent="0.25">
      <c r="A52" s="7"/>
      <c r="B52" s="84"/>
      <c r="C52" s="74"/>
      <c r="D52" s="73"/>
      <c r="E52" s="82"/>
      <c r="F52" s="82"/>
      <c r="G52" s="82"/>
      <c r="H52" s="82"/>
      <c r="I52" s="82"/>
      <c r="J52" s="5"/>
      <c r="K52" s="6"/>
    </row>
    <row r="53" spans="1:11" s="29" customFormat="1" ht="15.75" x14ac:dyDescent="0.25">
      <c r="A53" s="7"/>
      <c r="B53" s="73"/>
      <c r="C53" s="74"/>
      <c r="D53" s="73"/>
      <c r="E53" s="82"/>
      <c r="F53" s="82"/>
      <c r="G53" s="82"/>
      <c r="H53" s="82"/>
      <c r="I53" s="82"/>
      <c r="J53" s="5"/>
      <c r="K53" s="6"/>
    </row>
    <row r="54" spans="1:11" s="29" customFormat="1" ht="15.75" x14ac:dyDescent="0.25">
      <c r="A54" s="7">
        <f>+A47+1</f>
        <v>7</v>
      </c>
      <c r="B54" s="73" t="s">
        <v>105</v>
      </c>
      <c r="C54" s="74" t="s">
        <v>67</v>
      </c>
      <c r="D54" s="73">
        <v>43</v>
      </c>
      <c r="E54" s="82"/>
      <c r="F54" s="82"/>
      <c r="G54" s="82"/>
      <c r="H54" s="82"/>
      <c r="I54" s="82"/>
      <c r="J54" s="5"/>
      <c r="K54" s="6"/>
    </row>
    <row r="55" spans="1:11" s="29" customFormat="1" ht="15.75" x14ac:dyDescent="0.25">
      <c r="A55" s="7"/>
      <c r="B55" s="84" t="s">
        <v>95</v>
      </c>
      <c r="C55" s="74" t="s">
        <v>316</v>
      </c>
      <c r="D55" s="73">
        <f>ROUNDUP(3.33*3.5*43,0)</f>
        <v>502</v>
      </c>
      <c r="E55" s="82"/>
      <c r="F55" s="82"/>
      <c r="G55" s="82">
        <f t="shared" si="0"/>
        <v>2.2000000000000002</v>
      </c>
      <c r="H55" s="82">
        <f t="shared" si="1"/>
        <v>1104.4000000000001</v>
      </c>
      <c r="I55" s="82">
        <v>20.079999999999998</v>
      </c>
      <c r="J55" s="5">
        <v>2.2000000000000002</v>
      </c>
      <c r="K55" s="6">
        <f t="shared" si="2"/>
        <v>1104.4000000000001</v>
      </c>
    </row>
    <row r="56" spans="1:11" s="29" customFormat="1" ht="15.75" x14ac:dyDescent="0.25">
      <c r="A56" s="7"/>
      <c r="B56" s="84" t="s">
        <v>96</v>
      </c>
      <c r="C56" s="74" t="s">
        <v>316</v>
      </c>
      <c r="D56" s="73">
        <f>ROUNDUP(1.33*0.67*43+1*2.5*43,0)</f>
        <v>146</v>
      </c>
      <c r="E56" s="82">
        <v>3.06</v>
      </c>
      <c r="F56" s="82">
        <f t="shared" si="3"/>
        <v>446.76</v>
      </c>
      <c r="G56" s="82">
        <f t="shared" si="0"/>
        <v>3.7399999999999998</v>
      </c>
      <c r="H56" s="82">
        <f t="shared" si="1"/>
        <v>546.04</v>
      </c>
      <c r="I56" s="82">
        <v>9.11</v>
      </c>
      <c r="J56" s="5">
        <v>6.8</v>
      </c>
      <c r="K56" s="6">
        <f t="shared" si="2"/>
        <v>992.8</v>
      </c>
    </row>
    <row r="57" spans="1:11" s="29" customFormat="1" ht="15.75" x14ac:dyDescent="0.25">
      <c r="A57" s="7"/>
      <c r="B57" s="84" t="s">
        <v>97</v>
      </c>
      <c r="C57" s="74" t="s">
        <v>98</v>
      </c>
      <c r="D57" s="73">
        <f>+ROUNDUP(D56*1.85,0)</f>
        <v>271</v>
      </c>
      <c r="E57" s="82">
        <v>0.57999999999999996</v>
      </c>
      <c r="F57" s="82">
        <f t="shared" si="3"/>
        <v>157.17999999999998</v>
      </c>
      <c r="G57" s="82">
        <f t="shared" si="0"/>
        <v>0.87</v>
      </c>
      <c r="H57" s="82">
        <f t="shared" si="1"/>
        <v>235.77</v>
      </c>
      <c r="I57" s="82">
        <v>3.9299999999999997</v>
      </c>
      <c r="J57" s="5">
        <v>1.45</v>
      </c>
      <c r="K57" s="6">
        <f t="shared" si="2"/>
        <v>392.95</v>
      </c>
    </row>
    <row r="58" spans="1:11" s="29" customFormat="1" ht="15.75" x14ac:dyDescent="0.25">
      <c r="A58" s="7"/>
      <c r="B58" s="84" t="s">
        <v>99</v>
      </c>
      <c r="C58" s="74" t="s">
        <v>66</v>
      </c>
      <c r="D58" s="73">
        <f>3.5*2*43</f>
        <v>301</v>
      </c>
      <c r="E58" s="82">
        <v>5.4</v>
      </c>
      <c r="F58" s="82">
        <f t="shared" si="3"/>
        <v>1625.4</v>
      </c>
      <c r="G58" s="82">
        <f t="shared" si="0"/>
        <v>6.6</v>
      </c>
      <c r="H58" s="82">
        <f t="shared" si="1"/>
        <v>1986.6</v>
      </c>
      <c r="I58" s="82">
        <v>30.57</v>
      </c>
      <c r="J58" s="5">
        <v>12</v>
      </c>
      <c r="K58" s="6">
        <f t="shared" si="2"/>
        <v>3612</v>
      </c>
    </row>
    <row r="59" spans="1:11" s="29" customFormat="1" ht="15.75" x14ac:dyDescent="0.25">
      <c r="A59" s="7"/>
      <c r="B59" s="73"/>
      <c r="C59" s="74"/>
      <c r="D59" s="73"/>
      <c r="E59" s="82"/>
      <c r="F59" s="82"/>
      <c r="G59" s="82"/>
      <c r="H59" s="82"/>
      <c r="I59" s="82"/>
      <c r="J59" s="5"/>
      <c r="K59" s="6"/>
    </row>
    <row r="60" spans="1:11" s="29" customFormat="1" ht="15.75" x14ac:dyDescent="0.25">
      <c r="A60" s="7">
        <f>+A54+1</f>
        <v>8</v>
      </c>
      <c r="B60" s="73" t="s">
        <v>106</v>
      </c>
      <c r="C60" s="74" t="s">
        <v>67</v>
      </c>
      <c r="D60" s="73">
        <v>20</v>
      </c>
      <c r="E60" s="82"/>
      <c r="F60" s="82"/>
      <c r="G60" s="82"/>
      <c r="H60" s="82"/>
      <c r="I60" s="82"/>
      <c r="J60" s="5"/>
      <c r="K60" s="6"/>
    </row>
    <row r="61" spans="1:11" s="29" customFormat="1" ht="15.75" x14ac:dyDescent="0.25">
      <c r="A61" s="7"/>
      <c r="B61" s="84" t="s">
        <v>95</v>
      </c>
      <c r="C61" s="74" t="s">
        <v>316</v>
      </c>
      <c r="D61" s="73">
        <f>4*3.5*20</f>
        <v>280</v>
      </c>
      <c r="E61" s="82"/>
      <c r="F61" s="82"/>
      <c r="G61" s="82">
        <f t="shared" si="0"/>
        <v>2.2000000000000002</v>
      </c>
      <c r="H61" s="82">
        <f t="shared" si="1"/>
        <v>616</v>
      </c>
      <c r="I61" s="82">
        <v>11.2</v>
      </c>
      <c r="J61" s="5">
        <v>2.2000000000000002</v>
      </c>
      <c r="K61" s="6">
        <f t="shared" si="2"/>
        <v>616</v>
      </c>
    </row>
    <row r="62" spans="1:11" s="29" customFormat="1" ht="15.75" x14ac:dyDescent="0.25">
      <c r="A62" s="7"/>
      <c r="B62" s="84" t="s">
        <v>96</v>
      </c>
      <c r="C62" s="74" t="s">
        <v>316</v>
      </c>
      <c r="D62" s="73">
        <f>+ROUNDUP(2*0.67*20+2.5*1*20,0)</f>
        <v>77</v>
      </c>
      <c r="E62" s="82">
        <v>3.06</v>
      </c>
      <c r="F62" s="82">
        <f t="shared" si="3"/>
        <v>235.62</v>
      </c>
      <c r="G62" s="82">
        <f t="shared" si="0"/>
        <v>3.7399999999999998</v>
      </c>
      <c r="H62" s="82">
        <f t="shared" si="1"/>
        <v>287.97999999999996</v>
      </c>
      <c r="I62" s="82">
        <v>4.8</v>
      </c>
      <c r="J62" s="5">
        <v>6.8</v>
      </c>
      <c r="K62" s="6">
        <f t="shared" si="2"/>
        <v>523.6</v>
      </c>
    </row>
    <row r="63" spans="1:11" s="29" customFormat="1" ht="15.75" x14ac:dyDescent="0.25">
      <c r="A63" s="7"/>
      <c r="B63" s="84" t="s">
        <v>97</v>
      </c>
      <c r="C63" s="74" t="s">
        <v>98</v>
      </c>
      <c r="D63" s="73">
        <f>+ROUNDUP(D62*1.85,0)</f>
        <v>143</v>
      </c>
      <c r="E63" s="82">
        <v>0.57999999999999996</v>
      </c>
      <c r="F63" s="82">
        <f t="shared" si="3"/>
        <v>82.94</v>
      </c>
      <c r="G63" s="82">
        <f t="shared" si="0"/>
        <v>0.87</v>
      </c>
      <c r="H63" s="82">
        <f t="shared" si="1"/>
        <v>124.41</v>
      </c>
      <c r="I63" s="82">
        <v>2.0799999999999996</v>
      </c>
      <c r="J63" s="5">
        <v>1.45</v>
      </c>
      <c r="K63" s="6">
        <f t="shared" si="2"/>
        <v>207.35</v>
      </c>
    </row>
    <row r="64" spans="1:11" s="29" customFormat="1" ht="15.75" x14ac:dyDescent="0.25">
      <c r="A64" s="7"/>
      <c r="B64" s="84" t="s">
        <v>99</v>
      </c>
      <c r="C64" s="74" t="s">
        <v>66</v>
      </c>
      <c r="D64" s="73">
        <f>3.5*2*20</f>
        <v>140</v>
      </c>
      <c r="E64" s="82">
        <v>5.4</v>
      </c>
      <c r="F64" s="82">
        <f t="shared" si="3"/>
        <v>756</v>
      </c>
      <c r="G64" s="82">
        <f t="shared" si="0"/>
        <v>6.6</v>
      </c>
      <c r="H64" s="82">
        <f t="shared" si="1"/>
        <v>924</v>
      </c>
      <c r="I64" s="82">
        <v>14.22</v>
      </c>
      <c r="J64" s="5">
        <v>12</v>
      </c>
      <c r="K64" s="6">
        <f t="shared" si="2"/>
        <v>1680</v>
      </c>
    </row>
    <row r="65" spans="1:11" s="29" customFormat="1" ht="15.75" x14ac:dyDescent="0.25">
      <c r="A65" s="7"/>
      <c r="B65" s="73"/>
      <c r="C65" s="74"/>
      <c r="D65" s="73"/>
      <c r="E65" s="82"/>
      <c r="F65" s="82"/>
      <c r="G65" s="82"/>
      <c r="H65" s="82"/>
      <c r="I65" s="82"/>
      <c r="J65" s="5"/>
      <c r="K65" s="6"/>
    </row>
    <row r="66" spans="1:11" s="29" customFormat="1" ht="15.75" x14ac:dyDescent="0.25">
      <c r="A66" s="7">
        <f>+A60+1</f>
        <v>9</v>
      </c>
      <c r="B66" s="73" t="s">
        <v>107</v>
      </c>
      <c r="C66" s="74" t="s">
        <v>67</v>
      </c>
      <c r="D66" s="73">
        <v>36</v>
      </c>
      <c r="E66" s="82"/>
      <c r="F66" s="82"/>
      <c r="G66" s="82"/>
      <c r="H66" s="82"/>
      <c r="I66" s="82"/>
      <c r="J66" s="5"/>
      <c r="K66" s="6"/>
    </row>
    <row r="67" spans="1:11" s="29" customFormat="1" ht="15.75" x14ac:dyDescent="0.25">
      <c r="A67" s="7"/>
      <c r="B67" s="84" t="s">
        <v>95</v>
      </c>
      <c r="C67" s="74" t="s">
        <v>316</v>
      </c>
      <c r="D67" s="73">
        <f>+ROUNDUP(3.83*3.5*36,0)</f>
        <v>483</v>
      </c>
      <c r="E67" s="82"/>
      <c r="F67" s="82"/>
      <c r="G67" s="82">
        <f t="shared" si="0"/>
        <v>2.2000000000000002</v>
      </c>
      <c r="H67" s="82">
        <f t="shared" si="1"/>
        <v>1062.6000000000001</v>
      </c>
      <c r="I67" s="82">
        <v>19.32</v>
      </c>
      <c r="J67" s="5">
        <v>2.2000000000000002</v>
      </c>
      <c r="K67" s="6">
        <f t="shared" si="2"/>
        <v>1062.6000000000001</v>
      </c>
    </row>
    <row r="68" spans="1:11" s="29" customFormat="1" ht="15.75" x14ac:dyDescent="0.25">
      <c r="A68" s="7"/>
      <c r="B68" s="84" t="s">
        <v>96</v>
      </c>
      <c r="C68" s="74" t="s">
        <v>316</v>
      </c>
      <c r="D68" s="73">
        <f>+ROUNDUP(1.83*0.67*36+1*2.5*36,0)</f>
        <v>135</v>
      </c>
      <c r="E68" s="82">
        <v>3.06</v>
      </c>
      <c r="F68" s="82">
        <f t="shared" si="3"/>
        <v>413.1</v>
      </c>
      <c r="G68" s="82">
        <f t="shared" si="0"/>
        <v>3.7399999999999998</v>
      </c>
      <c r="H68" s="82">
        <f t="shared" si="1"/>
        <v>504.9</v>
      </c>
      <c r="I68" s="82">
        <v>8.42</v>
      </c>
      <c r="J68" s="5">
        <v>6.8</v>
      </c>
      <c r="K68" s="6">
        <f t="shared" si="2"/>
        <v>918</v>
      </c>
    </row>
    <row r="69" spans="1:11" s="29" customFormat="1" ht="15.75" x14ac:dyDescent="0.25">
      <c r="A69" s="7"/>
      <c r="B69" s="84" t="s">
        <v>97</v>
      </c>
      <c r="C69" s="74" t="s">
        <v>98</v>
      </c>
      <c r="D69" s="73">
        <f>+ROUNDUP(D68*1.85,0)</f>
        <v>250</v>
      </c>
      <c r="E69" s="82">
        <v>0.57999999999999996</v>
      </c>
      <c r="F69" s="82">
        <f t="shared" si="3"/>
        <v>145</v>
      </c>
      <c r="G69" s="82">
        <f t="shared" si="0"/>
        <v>0.87</v>
      </c>
      <c r="H69" s="82">
        <f t="shared" si="1"/>
        <v>217.5</v>
      </c>
      <c r="I69" s="82">
        <v>3.63</v>
      </c>
      <c r="J69" s="5">
        <v>1.45</v>
      </c>
      <c r="K69" s="6">
        <f t="shared" si="2"/>
        <v>362.5</v>
      </c>
    </row>
    <row r="70" spans="1:11" s="29" customFormat="1" ht="15.75" x14ac:dyDescent="0.25">
      <c r="A70" s="7"/>
      <c r="B70" s="84" t="s">
        <v>99</v>
      </c>
      <c r="C70" s="74" t="s">
        <v>66</v>
      </c>
      <c r="D70" s="73">
        <f>3.5*2*36</f>
        <v>252</v>
      </c>
      <c r="E70" s="82">
        <v>5.4</v>
      </c>
      <c r="F70" s="82">
        <f t="shared" si="3"/>
        <v>1360.8000000000002</v>
      </c>
      <c r="G70" s="82">
        <f t="shared" si="0"/>
        <v>6.6</v>
      </c>
      <c r="H70" s="82">
        <f t="shared" si="1"/>
        <v>1663.1999999999998</v>
      </c>
      <c r="I70" s="82">
        <v>25.59</v>
      </c>
      <c r="J70" s="5">
        <v>12</v>
      </c>
      <c r="K70" s="6">
        <f t="shared" si="2"/>
        <v>3024</v>
      </c>
    </row>
    <row r="71" spans="1:11" s="29" customFormat="1" ht="15.75" x14ac:dyDescent="0.25">
      <c r="A71" s="7"/>
      <c r="B71" s="73"/>
      <c r="C71" s="74"/>
      <c r="D71" s="73"/>
      <c r="E71" s="82"/>
      <c r="F71" s="82"/>
      <c r="G71" s="82"/>
      <c r="H71" s="82"/>
      <c r="I71" s="82"/>
      <c r="J71" s="5"/>
      <c r="K71" s="6"/>
    </row>
    <row r="72" spans="1:11" s="29" customFormat="1" ht="15.75" x14ac:dyDescent="0.25">
      <c r="A72" s="7">
        <f>+A66+1</f>
        <v>10</v>
      </c>
      <c r="B72" s="73" t="s">
        <v>108</v>
      </c>
      <c r="C72" s="74" t="s">
        <v>67</v>
      </c>
      <c r="D72" s="73">
        <v>12</v>
      </c>
      <c r="E72" s="82"/>
      <c r="F72" s="82"/>
      <c r="G72" s="82"/>
      <c r="H72" s="82"/>
      <c r="I72" s="82"/>
      <c r="J72" s="5"/>
      <c r="K72" s="6"/>
    </row>
    <row r="73" spans="1:11" s="29" customFormat="1" ht="15.75" x14ac:dyDescent="0.25">
      <c r="A73" s="7"/>
      <c r="B73" s="84" t="s">
        <v>95</v>
      </c>
      <c r="C73" s="74" t="s">
        <v>316</v>
      </c>
      <c r="D73" s="73">
        <f>+ROUNDUP(1.67*0.67*12,0)</f>
        <v>14</v>
      </c>
      <c r="E73" s="82"/>
      <c r="F73" s="82"/>
      <c r="G73" s="82">
        <f t="shared" si="0"/>
        <v>2.2000000000000002</v>
      </c>
      <c r="H73" s="82">
        <f t="shared" si="1"/>
        <v>30.800000000000004</v>
      </c>
      <c r="I73" s="82">
        <v>0.56000000000000005</v>
      </c>
      <c r="J73" s="5">
        <v>2.2000000000000002</v>
      </c>
      <c r="K73" s="6">
        <f t="shared" si="2"/>
        <v>30.800000000000004</v>
      </c>
    </row>
    <row r="74" spans="1:11" s="29" customFormat="1" ht="15.75" x14ac:dyDescent="0.25">
      <c r="A74" s="7"/>
      <c r="B74" s="84" t="s">
        <v>96</v>
      </c>
      <c r="C74" s="74" t="s">
        <v>316</v>
      </c>
      <c r="D74" s="73">
        <f>+ROUNDUP(1.67*0.67*12,0)</f>
        <v>14</v>
      </c>
      <c r="E74" s="82">
        <v>3.06</v>
      </c>
      <c r="F74" s="82">
        <f t="shared" si="3"/>
        <v>42.84</v>
      </c>
      <c r="G74" s="82">
        <f t="shared" si="0"/>
        <v>3.7399999999999998</v>
      </c>
      <c r="H74" s="82">
        <f t="shared" si="1"/>
        <v>52.36</v>
      </c>
      <c r="I74" s="82">
        <v>0.88</v>
      </c>
      <c r="J74" s="5">
        <v>6.8</v>
      </c>
      <c r="K74" s="6">
        <f t="shared" si="2"/>
        <v>95.2</v>
      </c>
    </row>
    <row r="75" spans="1:11" s="29" customFormat="1" ht="15.75" x14ac:dyDescent="0.25">
      <c r="A75" s="7"/>
      <c r="B75" s="84" t="s">
        <v>97</v>
      </c>
      <c r="C75" s="74" t="s">
        <v>98</v>
      </c>
      <c r="D75" s="73">
        <f>+ROUNDUP(D74*1.85,0)</f>
        <v>26</v>
      </c>
      <c r="E75" s="82">
        <v>0.57999999999999996</v>
      </c>
      <c r="F75" s="82">
        <f t="shared" si="3"/>
        <v>15.079999999999998</v>
      </c>
      <c r="G75" s="82">
        <f t="shared" si="0"/>
        <v>0.87</v>
      </c>
      <c r="H75" s="82">
        <f t="shared" si="1"/>
        <v>22.62</v>
      </c>
      <c r="I75" s="82">
        <v>0.38</v>
      </c>
      <c r="J75" s="5">
        <v>1.45</v>
      </c>
      <c r="K75" s="6">
        <f t="shared" si="2"/>
        <v>37.699999999999996</v>
      </c>
    </row>
    <row r="76" spans="1:11" s="29" customFormat="1" ht="15.75" x14ac:dyDescent="0.25">
      <c r="A76" s="7"/>
      <c r="B76" s="84" t="s">
        <v>99</v>
      </c>
      <c r="C76" s="74" t="s">
        <v>66</v>
      </c>
      <c r="D76" s="73">
        <f>ROUNDUP(0.67*12*2,0)</f>
        <v>17</v>
      </c>
      <c r="E76" s="82">
        <v>5.4</v>
      </c>
      <c r="F76" s="82">
        <f t="shared" si="3"/>
        <v>91.800000000000011</v>
      </c>
      <c r="G76" s="82">
        <f t="shared" si="0"/>
        <v>6.6</v>
      </c>
      <c r="H76" s="82">
        <f t="shared" si="1"/>
        <v>112.19999999999999</v>
      </c>
      <c r="I76" s="82">
        <v>1.73</v>
      </c>
      <c r="J76" s="5">
        <v>12</v>
      </c>
      <c r="K76" s="6">
        <f t="shared" si="2"/>
        <v>204</v>
      </c>
    </row>
    <row r="77" spans="1:11" s="29" customFormat="1" ht="15.75" x14ac:dyDescent="0.25">
      <c r="A77" s="7"/>
      <c r="B77" s="73"/>
      <c r="C77" s="74"/>
      <c r="D77" s="73"/>
      <c r="E77" s="82"/>
      <c r="F77" s="82"/>
      <c r="G77" s="82"/>
      <c r="H77" s="82"/>
      <c r="I77" s="82"/>
      <c r="J77" s="5"/>
      <c r="K77" s="6"/>
    </row>
    <row r="78" spans="1:11" s="29" customFormat="1" ht="15.75" x14ac:dyDescent="0.25">
      <c r="A78" s="7">
        <f>+A72+1</f>
        <v>11</v>
      </c>
      <c r="B78" s="73" t="s">
        <v>109</v>
      </c>
      <c r="C78" s="74" t="s">
        <v>67</v>
      </c>
      <c r="D78" s="73">
        <v>7</v>
      </c>
      <c r="E78" s="82"/>
      <c r="F78" s="82"/>
      <c r="G78" s="82"/>
      <c r="H78" s="82"/>
      <c r="I78" s="82"/>
      <c r="J78" s="5"/>
      <c r="K78" s="6"/>
    </row>
    <row r="79" spans="1:11" s="29" customFormat="1" ht="15.75" x14ac:dyDescent="0.25">
      <c r="A79" s="7"/>
      <c r="B79" s="84" t="s">
        <v>96</v>
      </c>
      <c r="C79" s="74" t="s">
        <v>316</v>
      </c>
      <c r="D79" s="73">
        <f>+ROUNDUP(7*0.5*1,0)</f>
        <v>4</v>
      </c>
      <c r="E79" s="82">
        <v>3.06</v>
      </c>
      <c r="F79" s="82">
        <f t="shared" si="3"/>
        <v>12.24</v>
      </c>
      <c r="G79" s="82">
        <f t="shared" si="0"/>
        <v>3.7399999999999998</v>
      </c>
      <c r="H79" s="82">
        <f t="shared" si="1"/>
        <v>14.959999999999999</v>
      </c>
      <c r="I79" s="82">
        <v>0.25</v>
      </c>
      <c r="J79" s="5">
        <v>6.8</v>
      </c>
      <c r="K79" s="6">
        <f t="shared" si="2"/>
        <v>27.2</v>
      </c>
    </row>
    <row r="80" spans="1:11" s="29" customFormat="1" ht="15.75" x14ac:dyDescent="0.25">
      <c r="A80" s="7"/>
      <c r="B80" s="84" t="s">
        <v>97</v>
      </c>
      <c r="C80" s="74" t="s">
        <v>98</v>
      </c>
      <c r="D80" s="73">
        <f>+ROUNDUP(D79*1.65,0)</f>
        <v>7</v>
      </c>
      <c r="E80" s="82">
        <v>0.57999999999999996</v>
      </c>
      <c r="F80" s="82">
        <f t="shared" si="3"/>
        <v>4.0599999999999996</v>
      </c>
      <c r="G80" s="82">
        <f t="shared" ref="G80:G142" si="4">+J80-E80</f>
        <v>0.87</v>
      </c>
      <c r="H80" s="82">
        <f t="shared" si="1"/>
        <v>6.09</v>
      </c>
      <c r="I80" s="82">
        <v>0.11</v>
      </c>
      <c r="J80" s="5">
        <v>1.45</v>
      </c>
      <c r="K80" s="6">
        <f t="shared" ref="K80:K142" si="5">J80*D80</f>
        <v>10.15</v>
      </c>
    </row>
    <row r="81" spans="1:11" s="29" customFormat="1" ht="15.75" x14ac:dyDescent="0.25">
      <c r="A81" s="7"/>
      <c r="B81" s="84" t="s">
        <v>99</v>
      </c>
      <c r="C81" s="74" t="s">
        <v>66</v>
      </c>
      <c r="D81" s="73">
        <v>7</v>
      </c>
      <c r="E81" s="82">
        <v>5.4</v>
      </c>
      <c r="F81" s="82">
        <f t="shared" ref="F81:F144" si="6">+E81*D81</f>
        <v>37.800000000000004</v>
      </c>
      <c r="G81" s="82">
        <f t="shared" si="4"/>
        <v>6.6</v>
      </c>
      <c r="H81" s="82">
        <f t="shared" si="1"/>
        <v>46.199999999999996</v>
      </c>
      <c r="I81" s="82">
        <v>0.72</v>
      </c>
      <c r="J81" s="5">
        <v>12</v>
      </c>
      <c r="K81" s="6">
        <f t="shared" si="5"/>
        <v>84</v>
      </c>
    </row>
    <row r="82" spans="1:11" s="29" customFormat="1" ht="15.75" x14ac:dyDescent="0.25">
      <c r="A82" s="7"/>
      <c r="B82" s="73"/>
      <c r="C82" s="74"/>
      <c r="D82" s="73"/>
      <c r="E82" s="82"/>
      <c r="F82" s="82"/>
      <c r="G82" s="82"/>
      <c r="H82" s="82"/>
      <c r="I82" s="82"/>
      <c r="J82" s="5"/>
      <c r="K82" s="6"/>
    </row>
    <row r="83" spans="1:11" s="29" customFormat="1" ht="15.75" x14ac:dyDescent="0.25">
      <c r="A83" s="7">
        <f>+A78+1</f>
        <v>12</v>
      </c>
      <c r="B83" s="73" t="s">
        <v>110</v>
      </c>
      <c r="C83" s="74" t="s">
        <v>116</v>
      </c>
      <c r="D83" s="73">
        <v>1</v>
      </c>
      <c r="E83" s="82"/>
      <c r="F83" s="82"/>
      <c r="G83" s="82"/>
      <c r="H83" s="82"/>
      <c r="I83" s="82"/>
      <c r="J83" s="5"/>
      <c r="K83" s="6"/>
    </row>
    <row r="84" spans="1:11" s="29" customFormat="1" ht="15.75" x14ac:dyDescent="0.25">
      <c r="A84" s="7"/>
      <c r="B84" s="84" t="s">
        <v>96</v>
      </c>
      <c r="C84" s="74" t="s">
        <v>316</v>
      </c>
      <c r="D84" s="73">
        <v>9</v>
      </c>
      <c r="E84" s="82">
        <v>3.06</v>
      </c>
      <c r="F84" s="82">
        <f t="shared" si="6"/>
        <v>27.54</v>
      </c>
      <c r="G84" s="82">
        <f t="shared" si="4"/>
        <v>3.7399999999999998</v>
      </c>
      <c r="H84" s="82">
        <f t="shared" si="1"/>
        <v>33.659999999999997</v>
      </c>
      <c r="I84" s="82">
        <v>0.57000000000000006</v>
      </c>
      <c r="J84" s="5">
        <v>6.8</v>
      </c>
      <c r="K84" s="6">
        <f t="shared" si="5"/>
        <v>61.199999999999996</v>
      </c>
    </row>
    <row r="85" spans="1:11" s="29" customFormat="1" ht="15.75" x14ac:dyDescent="0.25">
      <c r="A85" s="7"/>
      <c r="B85" s="84" t="s">
        <v>97</v>
      </c>
      <c r="C85" s="74" t="s">
        <v>98</v>
      </c>
      <c r="D85" s="73">
        <f>+ROUNDUP(D84*1.85,0)</f>
        <v>17</v>
      </c>
      <c r="E85" s="82">
        <v>0.57999999999999996</v>
      </c>
      <c r="F85" s="82">
        <f t="shared" si="6"/>
        <v>9.86</v>
      </c>
      <c r="G85" s="82">
        <f t="shared" si="4"/>
        <v>0.87</v>
      </c>
      <c r="H85" s="82">
        <f t="shared" si="1"/>
        <v>14.79</v>
      </c>
      <c r="I85" s="82">
        <v>0.25</v>
      </c>
      <c r="J85" s="5">
        <v>1.45</v>
      </c>
      <c r="K85" s="6">
        <f t="shared" si="5"/>
        <v>24.65</v>
      </c>
    </row>
    <row r="86" spans="1:11" s="29" customFormat="1" ht="15.75" x14ac:dyDescent="0.25">
      <c r="A86" s="7"/>
      <c r="B86" s="84" t="s">
        <v>99</v>
      </c>
      <c r="C86" s="74" t="s">
        <v>66</v>
      </c>
      <c r="D86" s="73">
        <v>6</v>
      </c>
      <c r="E86" s="82">
        <v>5.4</v>
      </c>
      <c r="F86" s="82">
        <f t="shared" si="6"/>
        <v>32.400000000000006</v>
      </c>
      <c r="G86" s="82">
        <f t="shared" si="4"/>
        <v>6.6</v>
      </c>
      <c r="H86" s="82">
        <f t="shared" si="1"/>
        <v>39.599999999999994</v>
      </c>
      <c r="I86" s="82">
        <v>0.61</v>
      </c>
      <c r="J86" s="5">
        <v>12</v>
      </c>
      <c r="K86" s="6">
        <f t="shared" si="5"/>
        <v>72</v>
      </c>
    </row>
    <row r="87" spans="1:11" s="29" customFormat="1" ht="15.75" x14ac:dyDescent="0.25">
      <c r="A87" s="7"/>
      <c r="B87" s="73"/>
      <c r="C87" s="74"/>
      <c r="D87" s="73"/>
      <c r="E87" s="82"/>
      <c r="F87" s="82"/>
      <c r="G87" s="82"/>
      <c r="H87" s="82"/>
      <c r="I87" s="82"/>
      <c r="J87" s="5"/>
      <c r="K87" s="6"/>
    </row>
    <row r="88" spans="1:11" s="29" customFormat="1" ht="15.75" x14ac:dyDescent="0.25">
      <c r="A88" s="7"/>
      <c r="B88" s="83" t="s">
        <v>111</v>
      </c>
      <c r="C88" s="74"/>
      <c r="D88" s="73"/>
      <c r="E88" s="82"/>
      <c r="F88" s="82"/>
      <c r="G88" s="82"/>
      <c r="H88" s="82"/>
      <c r="I88" s="82"/>
      <c r="J88" s="5"/>
      <c r="K88" s="6"/>
    </row>
    <row r="89" spans="1:11" s="29" customFormat="1" ht="15.75" x14ac:dyDescent="0.25">
      <c r="A89" s="7">
        <f>+A83+1</f>
        <v>13</v>
      </c>
      <c r="B89" s="73" t="s">
        <v>112</v>
      </c>
      <c r="C89" s="74" t="s">
        <v>66</v>
      </c>
      <c r="D89" s="73">
        <v>789</v>
      </c>
      <c r="E89" s="82"/>
      <c r="F89" s="82"/>
      <c r="G89" s="82"/>
      <c r="H89" s="82"/>
      <c r="I89" s="82"/>
      <c r="J89" s="5"/>
      <c r="K89" s="6"/>
    </row>
    <row r="90" spans="1:11" s="29" customFormat="1" ht="15.75" x14ac:dyDescent="0.25">
      <c r="A90" s="7"/>
      <c r="B90" s="84" t="s">
        <v>96</v>
      </c>
      <c r="C90" s="74" t="s">
        <v>316</v>
      </c>
      <c r="D90" s="73">
        <f>789*0.33</f>
        <v>260.37</v>
      </c>
      <c r="E90" s="82">
        <v>3.06</v>
      </c>
      <c r="F90" s="82">
        <f t="shared" si="6"/>
        <v>796.73220000000003</v>
      </c>
      <c r="G90" s="82">
        <f t="shared" si="4"/>
        <v>3.7399999999999998</v>
      </c>
      <c r="H90" s="82">
        <f t="shared" si="1"/>
        <v>973.78379999999993</v>
      </c>
      <c r="I90" s="82">
        <v>16.23</v>
      </c>
      <c r="J90" s="5">
        <v>6.8</v>
      </c>
      <c r="K90" s="6">
        <f t="shared" si="5"/>
        <v>1770.5160000000001</v>
      </c>
    </row>
    <row r="91" spans="1:11" s="29" customFormat="1" ht="15.75" x14ac:dyDescent="0.25">
      <c r="A91" s="7"/>
      <c r="B91" s="84" t="s">
        <v>113</v>
      </c>
      <c r="C91" s="74" t="s">
        <v>66</v>
      </c>
      <c r="D91" s="73">
        <v>789</v>
      </c>
      <c r="E91" s="82">
        <v>0.60000000000000009</v>
      </c>
      <c r="F91" s="82">
        <f t="shared" si="6"/>
        <v>473.40000000000009</v>
      </c>
      <c r="G91" s="82">
        <f t="shared" si="4"/>
        <v>0.89999999999999991</v>
      </c>
      <c r="H91" s="82">
        <f t="shared" si="1"/>
        <v>710.09999999999991</v>
      </c>
      <c r="I91" s="82">
        <v>11.84</v>
      </c>
      <c r="J91" s="5">
        <v>1.5</v>
      </c>
      <c r="K91" s="6">
        <f t="shared" si="5"/>
        <v>1183.5</v>
      </c>
    </row>
    <row r="92" spans="1:11" s="29" customFormat="1" ht="15.75" x14ac:dyDescent="0.25">
      <c r="A92" s="7"/>
      <c r="B92" s="73"/>
      <c r="C92" s="74"/>
      <c r="D92" s="73"/>
      <c r="E92" s="82"/>
      <c r="F92" s="82"/>
      <c r="G92" s="82"/>
      <c r="H92" s="82"/>
      <c r="I92" s="82"/>
      <c r="J92" s="5"/>
      <c r="K92" s="6"/>
    </row>
    <row r="93" spans="1:11" s="29" customFormat="1" ht="15.75" x14ac:dyDescent="0.25">
      <c r="A93" s="7"/>
      <c r="B93" s="83" t="s">
        <v>114</v>
      </c>
      <c r="C93" s="74"/>
      <c r="D93" s="73"/>
      <c r="E93" s="82"/>
      <c r="F93" s="82"/>
      <c r="G93" s="82"/>
      <c r="H93" s="82"/>
      <c r="I93" s="82"/>
      <c r="J93" s="5"/>
      <c r="K93" s="6"/>
    </row>
    <row r="94" spans="1:11" s="29" customFormat="1" ht="15.75" x14ac:dyDescent="0.25">
      <c r="A94" s="7">
        <f>+A89+1</f>
        <v>14</v>
      </c>
      <c r="B94" s="73" t="s">
        <v>115</v>
      </c>
      <c r="C94" s="74" t="s">
        <v>116</v>
      </c>
      <c r="D94" s="73">
        <v>2</v>
      </c>
      <c r="E94" s="82">
        <v>108.24</v>
      </c>
      <c r="F94" s="82">
        <f t="shared" si="6"/>
        <v>216.48</v>
      </c>
      <c r="G94" s="82">
        <f t="shared" si="4"/>
        <v>137.76</v>
      </c>
      <c r="H94" s="82">
        <f t="shared" si="1"/>
        <v>275.52</v>
      </c>
      <c r="I94" s="82">
        <v>4.76</v>
      </c>
      <c r="J94" s="5">
        <v>246</v>
      </c>
      <c r="K94" s="6">
        <f t="shared" si="5"/>
        <v>492</v>
      </c>
    </row>
    <row r="95" spans="1:11" s="29" customFormat="1" ht="15.75" x14ac:dyDescent="0.25">
      <c r="A95" s="7">
        <f>+A94+1</f>
        <v>15</v>
      </c>
      <c r="B95" s="73" t="s">
        <v>117</v>
      </c>
      <c r="C95" s="74" t="s">
        <v>116</v>
      </c>
      <c r="D95" s="73">
        <v>1</v>
      </c>
      <c r="E95" s="82">
        <v>22</v>
      </c>
      <c r="F95" s="82">
        <f t="shared" si="6"/>
        <v>22</v>
      </c>
      <c r="G95" s="82">
        <f t="shared" si="4"/>
        <v>28</v>
      </c>
      <c r="H95" s="82">
        <f t="shared" si="1"/>
        <v>28</v>
      </c>
      <c r="I95" s="82">
        <v>0.49</v>
      </c>
      <c r="J95" s="5">
        <v>50</v>
      </c>
      <c r="K95" s="6">
        <f t="shared" si="5"/>
        <v>50</v>
      </c>
    </row>
    <row r="96" spans="1:11" s="29" customFormat="1" ht="15.75" x14ac:dyDescent="0.25">
      <c r="A96" s="7">
        <f t="shared" ref="A96:A118" si="7">+A95+1</f>
        <v>16</v>
      </c>
      <c r="B96" s="73" t="s">
        <v>118</v>
      </c>
      <c r="C96" s="74" t="s">
        <v>116</v>
      </c>
      <c r="D96" s="73">
        <v>11</v>
      </c>
      <c r="E96" s="82">
        <v>167.2</v>
      </c>
      <c r="F96" s="82">
        <f t="shared" si="6"/>
        <v>1839.1999999999998</v>
      </c>
      <c r="G96" s="82">
        <f t="shared" si="4"/>
        <v>212.8</v>
      </c>
      <c r="H96" s="82">
        <f t="shared" si="1"/>
        <v>2340.8000000000002</v>
      </c>
      <c r="I96" s="82">
        <v>40.36</v>
      </c>
      <c r="J96" s="5">
        <v>380</v>
      </c>
      <c r="K96" s="6">
        <f t="shared" si="5"/>
        <v>4180</v>
      </c>
    </row>
    <row r="97" spans="1:11" s="29" customFormat="1" ht="15.75" x14ac:dyDescent="0.25">
      <c r="A97" s="7">
        <f t="shared" si="7"/>
        <v>17</v>
      </c>
      <c r="B97" s="73" t="s">
        <v>119</v>
      </c>
      <c r="C97" s="74" t="s">
        <v>116</v>
      </c>
      <c r="D97" s="73">
        <v>1</v>
      </c>
      <c r="E97" s="82">
        <v>193.6</v>
      </c>
      <c r="F97" s="82">
        <f t="shared" si="6"/>
        <v>193.6</v>
      </c>
      <c r="G97" s="82">
        <f t="shared" si="4"/>
        <v>246.4</v>
      </c>
      <c r="H97" s="82">
        <f t="shared" si="1"/>
        <v>246.4</v>
      </c>
      <c r="I97" s="82">
        <v>4.25</v>
      </c>
      <c r="J97" s="5">
        <v>440</v>
      </c>
      <c r="K97" s="6">
        <f t="shared" si="5"/>
        <v>440</v>
      </c>
    </row>
    <row r="98" spans="1:11" s="29" customFormat="1" ht="15.75" x14ac:dyDescent="0.25">
      <c r="A98" s="7">
        <f t="shared" si="7"/>
        <v>18</v>
      </c>
      <c r="B98" s="73" t="s">
        <v>120</v>
      </c>
      <c r="C98" s="74" t="s">
        <v>116</v>
      </c>
      <c r="D98" s="73">
        <v>1</v>
      </c>
      <c r="E98" s="82">
        <v>129.25</v>
      </c>
      <c r="F98" s="82">
        <f t="shared" si="6"/>
        <v>129.25</v>
      </c>
      <c r="G98" s="82">
        <f t="shared" si="4"/>
        <v>164.5</v>
      </c>
      <c r="H98" s="82">
        <f t="shared" si="1"/>
        <v>164.5</v>
      </c>
      <c r="I98" s="82">
        <v>2.84</v>
      </c>
      <c r="J98" s="5">
        <v>293.75</v>
      </c>
      <c r="K98" s="6">
        <f t="shared" si="5"/>
        <v>293.75</v>
      </c>
    </row>
    <row r="99" spans="1:11" s="29" customFormat="1" ht="15.75" x14ac:dyDescent="0.25">
      <c r="A99" s="7">
        <f t="shared" si="7"/>
        <v>19</v>
      </c>
      <c r="B99" s="73" t="s">
        <v>121</v>
      </c>
      <c r="C99" s="74" t="s">
        <v>116</v>
      </c>
      <c r="D99" s="73">
        <v>5</v>
      </c>
      <c r="E99" s="82">
        <v>140.80000000000001</v>
      </c>
      <c r="F99" s="82">
        <f t="shared" si="6"/>
        <v>704</v>
      </c>
      <c r="G99" s="82">
        <f t="shared" si="4"/>
        <v>179.2</v>
      </c>
      <c r="H99" s="82">
        <f t="shared" si="1"/>
        <v>896</v>
      </c>
      <c r="I99" s="82">
        <v>15.45</v>
      </c>
      <c r="J99" s="5">
        <v>320</v>
      </c>
      <c r="K99" s="6">
        <f t="shared" si="5"/>
        <v>1600</v>
      </c>
    </row>
    <row r="100" spans="1:11" s="29" customFormat="1" ht="15.75" x14ac:dyDescent="0.25">
      <c r="A100" s="7">
        <f t="shared" si="7"/>
        <v>20</v>
      </c>
      <c r="B100" s="73" t="s">
        <v>122</v>
      </c>
      <c r="C100" s="74" t="s">
        <v>116</v>
      </c>
      <c r="D100" s="73">
        <v>1</v>
      </c>
      <c r="E100" s="82">
        <v>38.5</v>
      </c>
      <c r="F100" s="82">
        <f t="shared" si="6"/>
        <v>38.5</v>
      </c>
      <c r="G100" s="82">
        <f t="shared" si="4"/>
        <v>49</v>
      </c>
      <c r="H100" s="82">
        <f t="shared" si="1"/>
        <v>49</v>
      </c>
      <c r="I100" s="82">
        <v>0.85</v>
      </c>
      <c r="J100" s="5">
        <v>87.5</v>
      </c>
      <c r="K100" s="6">
        <f t="shared" si="5"/>
        <v>87.5</v>
      </c>
    </row>
    <row r="101" spans="1:11" s="29" customFormat="1" ht="15.75" x14ac:dyDescent="0.25">
      <c r="A101" s="7">
        <f t="shared" si="7"/>
        <v>21</v>
      </c>
      <c r="B101" s="73" t="s">
        <v>123</v>
      </c>
      <c r="C101" s="74" t="s">
        <v>116</v>
      </c>
      <c r="D101" s="73">
        <v>1</v>
      </c>
      <c r="E101" s="82">
        <v>184.8</v>
      </c>
      <c r="F101" s="82">
        <f t="shared" si="6"/>
        <v>184.8</v>
      </c>
      <c r="G101" s="82">
        <f t="shared" si="4"/>
        <v>235.2</v>
      </c>
      <c r="H101" s="82">
        <f t="shared" si="1"/>
        <v>235.2</v>
      </c>
      <c r="I101" s="82">
        <v>4.0599999999999996</v>
      </c>
      <c r="J101" s="5">
        <v>420</v>
      </c>
      <c r="K101" s="6">
        <f t="shared" si="5"/>
        <v>420</v>
      </c>
    </row>
    <row r="102" spans="1:11" s="29" customFormat="1" ht="15.75" x14ac:dyDescent="0.25">
      <c r="A102" s="7">
        <f t="shared" si="7"/>
        <v>22</v>
      </c>
      <c r="B102" s="73" t="s">
        <v>124</v>
      </c>
      <c r="C102" s="74" t="s">
        <v>116</v>
      </c>
      <c r="D102" s="73">
        <v>1</v>
      </c>
      <c r="E102" s="82">
        <v>184.8</v>
      </c>
      <c r="F102" s="82">
        <f t="shared" si="6"/>
        <v>184.8</v>
      </c>
      <c r="G102" s="82">
        <f t="shared" si="4"/>
        <v>235.2</v>
      </c>
      <c r="H102" s="82">
        <f t="shared" si="1"/>
        <v>235.2</v>
      </c>
      <c r="I102" s="82">
        <v>4.0599999999999996</v>
      </c>
      <c r="J102" s="5">
        <v>420</v>
      </c>
      <c r="K102" s="6">
        <f t="shared" si="5"/>
        <v>420</v>
      </c>
    </row>
    <row r="103" spans="1:11" s="29" customFormat="1" ht="15.75" x14ac:dyDescent="0.25">
      <c r="A103" s="7">
        <f t="shared" si="7"/>
        <v>23</v>
      </c>
      <c r="B103" s="73" t="s">
        <v>125</v>
      </c>
      <c r="C103" s="74" t="s">
        <v>116</v>
      </c>
      <c r="D103" s="73">
        <v>2</v>
      </c>
      <c r="E103" s="82">
        <v>22</v>
      </c>
      <c r="F103" s="82">
        <f t="shared" si="6"/>
        <v>44</v>
      </c>
      <c r="G103" s="82">
        <f t="shared" si="4"/>
        <v>28</v>
      </c>
      <c r="H103" s="82">
        <f t="shared" si="1"/>
        <v>56</v>
      </c>
      <c r="I103" s="82">
        <v>0.97</v>
      </c>
      <c r="J103" s="5">
        <v>50</v>
      </c>
      <c r="K103" s="6">
        <f t="shared" si="5"/>
        <v>100</v>
      </c>
    </row>
    <row r="104" spans="1:11" s="29" customFormat="1" ht="15.75" x14ac:dyDescent="0.25">
      <c r="A104" s="7">
        <f t="shared" si="7"/>
        <v>24</v>
      </c>
      <c r="B104" s="73" t="s">
        <v>126</v>
      </c>
      <c r="C104" s="74" t="s">
        <v>116</v>
      </c>
      <c r="D104" s="73">
        <v>4</v>
      </c>
      <c r="E104" s="82">
        <v>55</v>
      </c>
      <c r="F104" s="82">
        <f t="shared" si="6"/>
        <v>220</v>
      </c>
      <c r="G104" s="82">
        <f t="shared" si="4"/>
        <v>70</v>
      </c>
      <c r="H104" s="82">
        <f t="shared" si="1"/>
        <v>280</v>
      </c>
      <c r="I104" s="82">
        <v>4.83</v>
      </c>
      <c r="J104" s="5">
        <v>125</v>
      </c>
      <c r="K104" s="6">
        <f t="shared" si="5"/>
        <v>500</v>
      </c>
    </row>
    <row r="105" spans="1:11" s="29" customFormat="1" ht="15.75" x14ac:dyDescent="0.25">
      <c r="A105" s="7">
        <f t="shared" si="7"/>
        <v>25</v>
      </c>
      <c r="B105" s="73" t="s">
        <v>127</v>
      </c>
      <c r="C105" s="74" t="s">
        <v>116</v>
      </c>
      <c r="D105" s="73">
        <v>1</v>
      </c>
      <c r="E105" s="82">
        <v>110</v>
      </c>
      <c r="F105" s="82">
        <f t="shared" si="6"/>
        <v>110</v>
      </c>
      <c r="G105" s="82">
        <f t="shared" si="4"/>
        <v>140</v>
      </c>
      <c r="H105" s="82">
        <f t="shared" si="1"/>
        <v>140</v>
      </c>
      <c r="I105" s="82">
        <v>2.42</v>
      </c>
      <c r="J105" s="5">
        <v>250</v>
      </c>
      <c r="K105" s="6">
        <f t="shared" si="5"/>
        <v>250</v>
      </c>
    </row>
    <row r="106" spans="1:11" s="29" customFormat="1" ht="15.75" x14ac:dyDescent="0.25">
      <c r="A106" s="7">
        <f t="shared" si="7"/>
        <v>26</v>
      </c>
      <c r="B106" s="73" t="s">
        <v>128</v>
      </c>
      <c r="C106" s="74" t="s">
        <v>116</v>
      </c>
      <c r="D106" s="73">
        <v>1</v>
      </c>
      <c r="E106" s="82">
        <v>140.80000000000001</v>
      </c>
      <c r="F106" s="82">
        <f t="shared" si="6"/>
        <v>140.80000000000001</v>
      </c>
      <c r="G106" s="82">
        <f t="shared" si="4"/>
        <v>179.2</v>
      </c>
      <c r="H106" s="82">
        <f t="shared" si="1"/>
        <v>179.2</v>
      </c>
      <c r="I106" s="82">
        <v>3.09</v>
      </c>
      <c r="J106" s="5">
        <v>320</v>
      </c>
      <c r="K106" s="6">
        <f t="shared" si="5"/>
        <v>320</v>
      </c>
    </row>
    <row r="107" spans="1:11" s="29" customFormat="1" ht="15.75" x14ac:dyDescent="0.25">
      <c r="A107" s="7">
        <f t="shared" si="7"/>
        <v>27</v>
      </c>
      <c r="B107" s="73" t="s">
        <v>129</v>
      </c>
      <c r="C107" s="74" t="s">
        <v>116</v>
      </c>
      <c r="D107" s="73">
        <v>1</v>
      </c>
      <c r="E107" s="82">
        <v>83.6</v>
      </c>
      <c r="F107" s="82">
        <f t="shared" si="6"/>
        <v>83.6</v>
      </c>
      <c r="G107" s="82">
        <f t="shared" si="4"/>
        <v>106.4</v>
      </c>
      <c r="H107" s="82">
        <f t="shared" si="1"/>
        <v>106.4</v>
      </c>
      <c r="I107" s="82">
        <v>1.84</v>
      </c>
      <c r="J107" s="5">
        <v>190</v>
      </c>
      <c r="K107" s="6">
        <f t="shared" si="5"/>
        <v>190</v>
      </c>
    </row>
    <row r="108" spans="1:11" s="29" customFormat="1" ht="15.75" x14ac:dyDescent="0.25">
      <c r="A108" s="7">
        <f t="shared" si="7"/>
        <v>28</v>
      </c>
      <c r="B108" s="73" t="s">
        <v>130</v>
      </c>
      <c r="C108" s="74" t="s">
        <v>116</v>
      </c>
      <c r="D108" s="73">
        <v>1</v>
      </c>
      <c r="E108" s="82">
        <v>55.44</v>
      </c>
      <c r="F108" s="82">
        <f t="shared" si="6"/>
        <v>55.44</v>
      </c>
      <c r="G108" s="82">
        <f t="shared" si="4"/>
        <v>70.56</v>
      </c>
      <c r="H108" s="82">
        <f t="shared" si="1"/>
        <v>70.56</v>
      </c>
      <c r="I108" s="82">
        <v>1.22</v>
      </c>
      <c r="J108" s="5">
        <v>126</v>
      </c>
      <c r="K108" s="6">
        <f t="shared" si="5"/>
        <v>126</v>
      </c>
    </row>
    <row r="109" spans="1:11" s="29" customFormat="1" ht="15.75" x14ac:dyDescent="0.25">
      <c r="A109" s="7">
        <f t="shared" si="7"/>
        <v>29</v>
      </c>
      <c r="B109" s="73" t="s">
        <v>131</v>
      </c>
      <c r="C109" s="74" t="s">
        <v>116</v>
      </c>
      <c r="D109" s="73">
        <v>1</v>
      </c>
      <c r="E109" s="82">
        <v>27.72</v>
      </c>
      <c r="F109" s="82">
        <f t="shared" si="6"/>
        <v>27.72</v>
      </c>
      <c r="G109" s="82">
        <f t="shared" si="4"/>
        <v>35.28</v>
      </c>
      <c r="H109" s="82">
        <f t="shared" si="1"/>
        <v>35.28</v>
      </c>
      <c r="I109" s="82">
        <v>0.61</v>
      </c>
      <c r="J109" s="5">
        <v>63</v>
      </c>
      <c r="K109" s="6">
        <f t="shared" si="5"/>
        <v>63</v>
      </c>
    </row>
    <row r="110" spans="1:11" s="29" customFormat="1" ht="15.75" x14ac:dyDescent="0.25">
      <c r="A110" s="7">
        <f t="shared" si="7"/>
        <v>30</v>
      </c>
      <c r="B110" s="73" t="s">
        <v>132</v>
      </c>
      <c r="C110" s="74" t="s">
        <v>116</v>
      </c>
      <c r="D110" s="73">
        <v>1</v>
      </c>
      <c r="E110" s="82">
        <v>46.2</v>
      </c>
      <c r="F110" s="82">
        <f t="shared" si="6"/>
        <v>46.2</v>
      </c>
      <c r="G110" s="82">
        <f t="shared" si="4"/>
        <v>58.8</v>
      </c>
      <c r="H110" s="82">
        <f t="shared" si="1"/>
        <v>58.8</v>
      </c>
      <c r="I110" s="82">
        <v>1.02</v>
      </c>
      <c r="J110" s="5">
        <v>105</v>
      </c>
      <c r="K110" s="6">
        <f t="shared" si="5"/>
        <v>105</v>
      </c>
    </row>
    <row r="111" spans="1:11" s="29" customFormat="1" ht="15.75" x14ac:dyDescent="0.25">
      <c r="A111" s="7">
        <f t="shared" si="7"/>
        <v>31</v>
      </c>
      <c r="B111" s="73" t="s">
        <v>133</v>
      </c>
      <c r="C111" s="74" t="s">
        <v>116</v>
      </c>
      <c r="D111" s="73">
        <v>1</v>
      </c>
      <c r="E111" s="82">
        <v>66</v>
      </c>
      <c r="F111" s="82">
        <f t="shared" si="6"/>
        <v>66</v>
      </c>
      <c r="G111" s="82">
        <f t="shared" si="4"/>
        <v>84</v>
      </c>
      <c r="H111" s="82">
        <f t="shared" si="1"/>
        <v>84</v>
      </c>
      <c r="I111" s="82">
        <v>1.45</v>
      </c>
      <c r="J111" s="5">
        <v>150</v>
      </c>
      <c r="K111" s="6">
        <f t="shared" si="5"/>
        <v>150</v>
      </c>
    </row>
    <row r="112" spans="1:11" s="29" customFormat="1" ht="15.75" x14ac:dyDescent="0.25">
      <c r="A112" s="7">
        <f t="shared" si="7"/>
        <v>32</v>
      </c>
      <c r="B112" s="73" t="s">
        <v>134</v>
      </c>
      <c r="C112" s="74" t="s">
        <v>116</v>
      </c>
      <c r="D112" s="73">
        <v>1</v>
      </c>
      <c r="E112" s="82">
        <v>42.9</v>
      </c>
      <c r="F112" s="82">
        <f t="shared" si="6"/>
        <v>42.9</v>
      </c>
      <c r="G112" s="82">
        <f t="shared" si="4"/>
        <v>54.6</v>
      </c>
      <c r="H112" s="82">
        <f t="shared" si="1"/>
        <v>54.6</v>
      </c>
      <c r="I112" s="82">
        <v>0.95</v>
      </c>
      <c r="J112" s="5">
        <v>97.5</v>
      </c>
      <c r="K112" s="6">
        <f t="shared" si="5"/>
        <v>97.5</v>
      </c>
    </row>
    <row r="113" spans="1:11" s="29" customFormat="1" ht="15.75" x14ac:dyDescent="0.25">
      <c r="A113" s="7">
        <f t="shared" si="7"/>
        <v>33</v>
      </c>
      <c r="B113" s="73" t="s">
        <v>135</v>
      </c>
      <c r="C113" s="74" t="s">
        <v>116</v>
      </c>
      <c r="D113" s="73">
        <v>1</v>
      </c>
      <c r="E113" s="82">
        <v>42.9</v>
      </c>
      <c r="F113" s="82">
        <f t="shared" si="6"/>
        <v>42.9</v>
      </c>
      <c r="G113" s="82">
        <f t="shared" si="4"/>
        <v>54.6</v>
      </c>
      <c r="H113" s="82">
        <f t="shared" si="1"/>
        <v>54.6</v>
      </c>
      <c r="I113" s="82">
        <v>0.95</v>
      </c>
      <c r="J113" s="5">
        <v>97.5</v>
      </c>
      <c r="K113" s="6">
        <f t="shared" si="5"/>
        <v>97.5</v>
      </c>
    </row>
    <row r="114" spans="1:11" s="29" customFormat="1" ht="15.75" x14ac:dyDescent="0.25">
      <c r="A114" s="7">
        <f t="shared" si="7"/>
        <v>34</v>
      </c>
      <c r="B114" s="73" t="s">
        <v>136</v>
      </c>
      <c r="C114" s="74" t="s">
        <v>116</v>
      </c>
      <c r="D114" s="73">
        <v>1</v>
      </c>
      <c r="E114" s="82">
        <v>110</v>
      </c>
      <c r="F114" s="82">
        <f t="shared" si="6"/>
        <v>110</v>
      </c>
      <c r="G114" s="82">
        <f t="shared" si="4"/>
        <v>140</v>
      </c>
      <c r="H114" s="82">
        <f t="shared" si="1"/>
        <v>140</v>
      </c>
      <c r="I114" s="82">
        <v>2.42</v>
      </c>
      <c r="J114" s="5">
        <v>250</v>
      </c>
      <c r="K114" s="6">
        <f t="shared" si="5"/>
        <v>250</v>
      </c>
    </row>
    <row r="115" spans="1:11" s="29" customFormat="1" ht="15.75" x14ac:dyDescent="0.25">
      <c r="A115" s="7">
        <f t="shared" si="7"/>
        <v>35</v>
      </c>
      <c r="B115" s="73" t="s">
        <v>137</v>
      </c>
      <c r="C115" s="74" t="s">
        <v>67</v>
      </c>
      <c r="D115" s="73">
        <v>19</v>
      </c>
      <c r="E115" s="82">
        <v>5.28</v>
      </c>
      <c r="F115" s="82">
        <f t="shared" si="6"/>
        <v>100.32000000000001</v>
      </c>
      <c r="G115" s="82">
        <f t="shared" si="4"/>
        <v>6.72</v>
      </c>
      <c r="H115" s="82">
        <f t="shared" si="1"/>
        <v>127.67999999999999</v>
      </c>
      <c r="I115" s="82">
        <v>2.21</v>
      </c>
      <c r="J115" s="5">
        <v>12</v>
      </c>
      <c r="K115" s="6">
        <f t="shared" si="5"/>
        <v>228</v>
      </c>
    </row>
    <row r="116" spans="1:11" s="29" customFormat="1" ht="15.75" x14ac:dyDescent="0.25">
      <c r="A116" s="7">
        <f t="shared" si="7"/>
        <v>36</v>
      </c>
      <c r="B116" s="73" t="s">
        <v>138</v>
      </c>
      <c r="C116" s="74" t="s">
        <v>67</v>
      </c>
      <c r="D116" s="73">
        <v>86.5</v>
      </c>
      <c r="E116" s="82">
        <v>7.04</v>
      </c>
      <c r="F116" s="82">
        <f t="shared" si="6"/>
        <v>608.96</v>
      </c>
      <c r="G116" s="82">
        <f t="shared" si="4"/>
        <v>8.9600000000000009</v>
      </c>
      <c r="H116" s="82">
        <f t="shared" si="1"/>
        <v>775.04000000000008</v>
      </c>
      <c r="I116" s="82">
        <v>13.37</v>
      </c>
      <c r="J116" s="5">
        <v>16</v>
      </c>
      <c r="K116" s="6">
        <f t="shared" si="5"/>
        <v>1384</v>
      </c>
    </row>
    <row r="117" spans="1:11" s="29" customFormat="1" ht="15.75" x14ac:dyDescent="0.25">
      <c r="A117" s="7">
        <f t="shared" si="7"/>
        <v>37</v>
      </c>
      <c r="B117" s="73" t="s">
        <v>139</v>
      </c>
      <c r="C117" s="74" t="s">
        <v>66</v>
      </c>
      <c r="D117" s="73">
        <v>42</v>
      </c>
      <c r="E117" s="82">
        <v>1.6719999999999999</v>
      </c>
      <c r="F117" s="82">
        <f t="shared" si="6"/>
        <v>70.224000000000004</v>
      </c>
      <c r="G117" s="82">
        <f t="shared" si="4"/>
        <v>2.1280000000000001</v>
      </c>
      <c r="H117" s="82">
        <f t="shared" si="1"/>
        <v>89.376000000000005</v>
      </c>
      <c r="I117" s="82">
        <v>1.55</v>
      </c>
      <c r="J117" s="5">
        <v>3.8</v>
      </c>
      <c r="K117" s="6">
        <f t="shared" si="5"/>
        <v>159.6</v>
      </c>
    </row>
    <row r="118" spans="1:11" s="29" customFormat="1" ht="15.75" x14ac:dyDescent="0.25">
      <c r="A118" s="7">
        <f t="shared" si="7"/>
        <v>38</v>
      </c>
      <c r="B118" s="73" t="s">
        <v>140</v>
      </c>
      <c r="C118" s="74" t="s">
        <v>66</v>
      </c>
      <c r="D118" s="73">
        <v>398</v>
      </c>
      <c r="E118" s="82">
        <v>1.496</v>
      </c>
      <c r="F118" s="82">
        <f t="shared" si="6"/>
        <v>595.40800000000002</v>
      </c>
      <c r="G118" s="82">
        <f t="shared" si="4"/>
        <v>1.9039999999999999</v>
      </c>
      <c r="H118" s="82">
        <f t="shared" si="1"/>
        <v>757.79199999999992</v>
      </c>
      <c r="I118" s="82">
        <v>13.07</v>
      </c>
      <c r="J118" s="5">
        <v>3.4</v>
      </c>
      <c r="K118" s="6">
        <f t="shared" si="5"/>
        <v>1353.2</v>
      </c>
    </row>
    <row r="119" spans="1:11" s="29" customFormat="1" ht="15.75" x14ac:dyDescent="0.25">
      <c r="A119" s="7"/>
      <c r="B119" s="73"/>
      <c r="C119" s="74"/>
      <c r="D119" s="73"/>
      <c r="E119" s="82"/>
      <c r="F119" s="82"/>
      <c r="G119" s="82"/>
      <c r="H119" s="82"/>
      <c r="I119" s="82"/>
      <c r="J119" s="5"/>
      <c r="K119" s="6"/>
    </row>
    <row r="120" spans="1:11" s="29" customFormat="1" ht="15.75" x14ac:dyDescent="0.25">
      <c r="A120" s="7"/>
      <c r="B120" s="83" t="s">
        <v>141</v>
      </c>
      <c r="C120" s="74"/>
      <c r="D120" s="73"/>
      <c r="E120" s="82"/>
      <c r="F120" s="82"/>
      <c r="G120" s="82"/>
      <c r="H120" s="82"/>
      <c r="I120" s="82"/>
      <c r="J120" s="5"/>
      <c r="K120" s="6"/>
    </row>
    <row r="121" spans="1:11" s="29" customFormat="1" ht="15.75" x14ac:dyDescent="0.25">
      <c r="A121" s="7">
        <f>+A118+1</f>
        <v>39</v>
      </c>
      <c r="B121" s="73" t="s">
        <v>142</v>
      </c>
      <c r="C121" s="74" t="s">
        <v>116</v>
      </c>
      <c r="D121" s="73">
        <v>7</v>
      </c>
      <c r="E121" s="82">
        <v>167.2</v>
      </c>
      <c r="F121" s="82">
        <f t="shared" si="6"/>
        <v>1170.3999999999999</v>
      </c>
      <c r="G121" s="82">
        <f t="shared" si="4"/>
        <v>212.8</v>
      </c>
      <c r="H121" s="82">
        <f t="shared" si="1"/>
        <v>1489.6000000000001</v>
      </c>
      <c r="I121" s="82">
        <v>25.69</v>
      </c>
      <c r="J121" s="5">
        <v>380</v>
      </c>
      <c r="K121" s="6">
        <f t="shared" si="5"/>
        <v>2660</v>
      </c>
    </row>
    <row r="122" spans="1:11" s="29" customFormat="1" ht="15.75" x14ac:dyDescent="0.25">
      <c r="A122" s="7">
        <f>+A121+1</f>
        <v>40</v>
      </c>
      <c r="B122" s="73" t="s">
        <v>143</v>
      </c>
      <c r="C122" s="74" t="s">
        <v>116</v>
      </c>
      <c r="D122" s="73">
        <v>9</v>
      </c>
      <c r="E122" s="82">
        <v>167.2</v>
      </c>
      <c r="F122" s="82">
        <f t="shared" si="6"/>
        <v>1504.8</v>
      </c>
      <c r="G122" s="82">
        <f t="shared" si="4"/>
        <v>212.8</v>
      </c>
      <c r="H122" s="82">
        <f t="shared" si="1"/>
        <v>1915.2</v>
      </c>
      <c r="I122" s="82">
        <v>33.03</v>
      </c>
      <c r="J122" s="5">
        <v>380</v>
      </c>
      <c r="K122" s="6">
        <f t="shared" si="5"/>
        <v>3420</v>
      </c>
    </row>
    <row r="123" spans="1:11" s="29" customFormat="1" ht="15.75" x14ac:dyDescent="0.25">
      <c r="A123" s="7">
        <f t="shared" ref="A123:A136" si="8">+A122+1</f>
        <v>41</v>
      </c>
      <c r="B123" s="73" t="s">
        <v>144</v>
      </c>
      <c r="C123" s="74" t="s">
        <v>116</v>
      </c>
      <c r="D123" s="73">
        <v>1</v>
      </c>
      <c r="E123" s="82">
        <v>193.6</v>
      </c>
      <c r="F123" s="82">
        <f t="shared" si="6"/>
        <v>193.6</v>
      </c>
      <c r="G123" s="82">
        <f t="shared" si="4"/>
        <v>246.4</v>
      </c>
      <c r="H123" s="82">
        <f t="shared" si="1"/>
        <v>246.4</v>
      </c>
      <c r="I123" s="82">
        <v>4.25</v>
      </c>
      <c r="J123" s="5">
        <v>440</v>
      </c>
      <c r="K123" s="6">
        <f t="shared" si="5"/>
        <v>440</v>
      </c>
    </row>
    <row r="124" spans="1:11" s="29" customFormat="1" ht="15.75" x14ac:dyDescent="0.25">
      <c r="A124" s="7">
        <f t="shared" si="8"/>
        <v>42</v>
      </c>
      <c r="B124" s="73" t="s">
        <v>145</v>
      </c>
      <c r="C124" s="74" t="s">
        <v>116</v>
      </c>
      <c r="D124" s="73">
        <v>1</v>
      </c>
      <c r="E124" s="82">
        <v>124.08</v>
      </c>
      <c r="F124" s="82">
        <f t="shared" si="6"/>
        <v>124.08</v>
      </c>
      <c r="G124" s="82">
        <f t="shared" si="4"/>
        <v>157.92000000000002</v>
      </c>
      <c r="H124" s="82">
        <f t="shared" si="1"/>
        <v>157.92000000000002</v>
      </c>
      <c r="I124" s="82">
        <v>2.73</v>
      </c>
      <c r="J124" s="5">
        <v>282</v>
      </c>
      <c r="K124" s="6">
        <f t="shared" si="5"/>
        <v>282</v>
      </c>
    </row>
    <row r="125" spans="1:11" s="29" customFormat="1" ht="15.75" x14ac:dyDescent="0.25">
      <c r="A125" s="7">
        <f t="shared" si="8"/>
        <v>43</v>
      </c>
      <c r="B125" s="73" t="s">
        <v>146</v>
      </c>
      <c r="C125" s="74" t="s">
        <v>116</v>
      </c>
      <c r="D125" s="73">
        <v>1</v>
      </c>
      <c r="E125" s="82">
        <v>140.80000000000001</v>
      </c>
      <c r="F125" s="82">
        <f t="shared" si="6"/>
        <v>140.80000000000001</v>
      </c>
      <c r="G125" s="82">
        <f t="shared" si="4"/>
        <v>179.2</v>
      </c>
      <c r="H125" s="82">
        <f t="shared" si="1"/>
        <v>179.2</v>
      </c>
      <c r="I125" s="82">
        <v>3.09</v>
      </c>
      <c r="J125" s="5">
        <v>320</v>
      </c>
      <c r="K125" s="6">
        <f t="shared" si="5"/>
        <v>320</v>
      </c>
    </row>
    <row r="126" spans="1:11" s="29" customFormat="1" ht="15.75" x14ac:dyDescent="0.25">
      <c r="A126" s="7">
        <f t="shared" si="8"/>
        <v>44</v>
      </c>
      <c r="B126" s="73" t="s">
        <v>147</v>
      </c>
      <c r="C126" s="74" t="s">
        <v>116</v>
      </c>
      <c r="D126" s="73">
        <v>1</v>
      </c>
      <c r="E126" s="82">
        <v>130.24</v>
      </c>
      <c r="F126" s="82">
        <f t="shared" si="6"/>
        <v>130.24</v>
      </c>
      <c r="G126" s="82">
        <f t="shared" si="4"/>
        <v>165.76</v>
      </c>
      <c r="H126" s="82">
        <f t="shared" si="1"/>
        <v>165.76</v>
      </c>
      <c r="I126" s="82">
        <v>2.86</v>
      </c>
      <c r="J126" s="5">
        <v>296</v>
      </c>
      <c r="K126" s="6">
        <f t="shared" si="5"/>
        <v>296</v>
      </c>
    </row>
    <row r="127" spans="1:11" s="29" customFormat="1" ht="15.75" x14ac:dyDescent="0.25">
      <c r="A127" s="7">
        <f t="shared" si="8"/>
        <v>45</v>
      </c>
      <c r="B127" s="73" t="s">
        <v>148</v>
      </c>
      <c r="C127" s="74" t="s">
        <v>116</v>
      </c>
      <c r="D127" s="73">
        <v>1</v>
      </c>
      <c r="E127" s="82">
        <v>165.44</v>
      </c>
      <c r="F127" s="82">
        <f t="shared" si="6"/>
        <v>165.44</v>
      </c>
      <c r="G127" s="82">
        <f t="shared" si="4"/>
        <v>210.56</v>
      </c>
      <c r="H127" s="82">
        <f t="shared" si="1"/>
        <v>210.56</v>
      </c>
      <c r="I127" s="82">
        <v>3.6399999999999997</v>
      </c>
      <c r="J127" s="5">
        <v>376</v>
      </c>
      <c r="K127" s="6">
        <f t="shared" si="5"/>
        <v>376</v>
      </c>
    </row>
    <row r="128" spans="1:11" s="29" customFormat="1" ht="15.75" x14ac:dyDescent="0.25">
      <c r="A128" s="7">
        <f t="shared" si="8"/>
        <v>46</v>
      </c>
      <c r="B128" s="73" t="s">
        <v>149</v>
      </c>
      <c r="C128" s="74" t="s">
        <v>116</v>
      </c>
      <c r="D128" s="73">
        <v>1</v>
      </c>
      <c r="E128" s="82">
        <v>140.80000000000001</v>
      </c>
      <c r="F128" s="82">
        <f t="shared" si="6"/>
        <v>140.80000000000001</v>
      </c>
      <c r="G128" s="82">
        <f t="shared" si="4"/>
        <v>179.2</v>
      </c>
      <c r="H128" s="82">
        <f t="shared" si="1"/>
        <v>179.2</v>
      </c>
      <c r="I128" s="82">
        <v>3.09</v>
      </c>
      <c r="J128" s="5">
        <v>320</v>
      </c>
      <c r="K128" s="6">
        <f t="shared" si="5"/>
        <v>320</v>
      </c>
    </row>
    <row r="129" spans="1:11" s="29" customFormat="1" ht="15.75" x14ac:dyDescent="0.25">
      <c r="A129" s="7">
        <f t="shared" si="8"/>
        <v>47</v>
      </c>
      <c r="B129" s="73" t="s">
        <v>150</v>
      </c>
      <c r="C129" s="74" t="s">
        <v>116</v>
      </c>
      <c r="D129" s="73">
        <v>1</v>
      </c>
      <c r="E129" s="82">
        <v>167.2</v>
      </c>
      <c r="F129" s="82">
        <f t="shared" si="6"/>
        <v>167.2</v>
      </c>
      <c r="G129" s="82">
        <f t="shared" si="4"/>
        <v>212.8</v>
      </c>
      <c r="H129" s="82">
        <f t="shared" si="1"/>
        <v>212.8</v>
      </c>
      <c r="I129" s="82">
        <v>3.67</v>
      </c>
      <c r="J129" s="5">
        <v>380</v>
      </c>
      <c r="K129" s="6">
        <f t="shared" si="5"/>
        <v>380</v>
      </c>
    </row>
    <row r="130" spans="1:11" s="29" customFormat="1" ht="15.75" x14ac:dyDescent="0.25">
      <c r="A130" s="7">
        <f t="shared" si="8"/>
        <v>48</v>
      </c>
      <c r="B130" s="73" t="s">
        <v>151</v>
      </c>
      <c r="C130" s="74" t="s">
        <v>116</v>
      </c>
      <c r="D130" s="73">
        <v>1</v>
      </c>
      <c r="E130" s="82">
        <v>167.2</v>
      </c>
      <c r="F130" s="82">
        <f t="shared" si="6"/>
        <v>167.2</v>
      </c>
      <c r="G130" s="82">
        <f t="shared" si="4"/>
        <v>212.8</v>
      </c>
      <c r="H130" s="82">
        <f t="shared" si="1"/>
        <v>212.8</v>
      </c>
      <c r="I130" s="82">
        <v>3.67</v>
      </c>
      <c r="J130" s="5">
        <v>380</v>
      </c>
      <c r="K130" s="6">
        <f t="shared" si="5"/>
        <v>380</v>
      </c>
    </row>
    <row r="131" spans="1:11" s="29" customFormat="1" ht="15.75" x14ac:dyDescent="0.25">
      <c r="A131" s="7">
        <f t="shared" si="8"/>
        <v>49</v>
      </c>
      <c r="B131" s="73" t="s">
        <v>152</v>
      </c>
      <c r="C131" s="74" t="s">
        <v>116</v>
      </c>
      <c r="D131" s="73">
        <v>1</v>
      </c>
      <c r="E131" s="82">
        <v>38.5</v>
      </c>
      <c r="F131" s="82">
        <f t="shared" si="6"/>
        <v>38.5</v>
      </c>
      <c r="G131" s="82">
        <f t="shared" si="4"/>
        <v>49</v>
      </c>
      <c r="H131" s="82">
        <f t="shared" si="1"/>
        <v>49</v>
      </c>
      <c r="I131" s="82">
        <v>0.85</v>
      </c>
      <c r="J131" s="5">
        <v>87.5</v>
      </c>
      <c r="K131" s="6">
        <f t="shared" si="5"/>
        <v>87.5</v>
      </c>
    </row>
    <row r="132" spans="1:11" s="29" customFormat="1" ht="15.75" x14ac:dyDescent="0.25">
      <c r="A132" s="7">
        <f t="shared" si="8"/>
        <v>50</v>
      </c>
      <c r="B132" s="73" t="s">
        <v>153</v>
      </c>
      <c r="C132" s="74" t="s">
        <v>116</v>
      </c>
      <c r="D132" s="73">
        <v>1</v>
      </c>
      <c r="E132" s="82">
        <v>97.02</v>
      </c>
      <c r="F132" s="82">
        <f t="shared" si="6"/>
        <v>97.02</v>
      </c>
      <c r="G132" s="82">
        <f t="shared" si="4"/>
        <v>123.48</v>
      </c>
      <c r="H132" s="82">
        <f t="shared" si="1"/>
        <v>123.48</v>
      </c>
      <c r="I132" s="82">
        <v>2.13</v>
      </c>
      <c r="J132" s="5">
        <v>220.5</v>
      </c>
      <c r="K132" s="6">
        <f t="shared" si="5"/>
        <v>220.5</v>
      </c>
    </row>
    <row r="133" spans="1:11" s="29" customFormat="1" ht="15.75" x14ac:dyDescent="0.25">
      <c r="A133" s="7">
        <f t="shared" si="8"/>
        <v>51</v>
      </c>
      <c r="B133" s="73" t="s">
        <v>154</v>
      </c>
      <c r="C133" s="74" t="s">
        <v>116</v>
      </c>
      <c r="D133" s="73">
        <v>1</v>
      </c>
      <c r="E133" s="82">
        <v>27.72</v>
      </c>
      <c r="F133" s="82">
        <f t="shared" si="6"/>
        <v>27.72</v>
      </c>
      <c r="G133" s="82">
        <f t="shared" si="4"/>
        <v>35.28</v>
      </c>
      <c r="H133" s="82">
        <f t="shared" si="1"/>
        <v>35.28</v>
      </c>
      <c r="I133" s="82">
        <v>0.61</v>
      </c>
      <c r="J133" s="5">
        <v>63</v>
      </c>
      <c r="K133" s="6">
        <f t="shared" si="5"/>
        <v>63</v>
      </c>
    </row>
    <row r="134" spans="1:11" s="29" customFormat="1" ht="15.75" x14ac:dyDescent="0.25">
      <c r="A134" s="7">
        <f t="shared" si="8"/>
        <v>52</v>
      </c>
      <c r="B134" s="73" t="s">
        <v>155</v>
      </c>
      <c r="C134" s="74" t="s">
        <v>116</v>
      </c>
      <c r="D134" s="73">
        <v>1</v>
      </c>
      <c r="E134" s="82">
        <v>28.6</v>
      </c>
      <c r="F134" s="82">
        <f t="shared" si="6"/>
        <v>28.6</v>
      </c>
      <c r="G134" s="82">
        <f t="shared" si="4"/>
        <v>36.4</v>
      </c>
      <c r="H134" s="82">
        <f t="shared" si="1"/>
        <v>36.4</v>
      </c>
      <c r="I134" s="82">
        <v>0.63</v>
      </c>
      <c r="J134" s="5">
        <v>65</v>
      </c>
      <c r="K134" s="6">
        <f t="shared" si="5"/>
        <v>65</v>
      </c>
    </row>
    <row r="135" spans="1:11" s="29" customFormat="1" ht="15.75" x14ac:dyDescent="0.25">
      <c r="A135" s="7">
        <f t="shared" si="8"/>
        <v>53</v>
      </c>
      <c r="B135" s="73" t="s">
        <v>156</v>
      </c>
      <c r="C135" s="74" t="s">
        <v>116</v>
      </c>
      <c r="D135" s="73">
        <v>1</v>
      </c>
      <c r="E135" s="82">
        <v>79.2</v>
      </c>
      <c r="F135" s="82">
        <f t="shared" si="6"/>
        <v>79.2</v>
      </c>
      <c r="G135" s="82">
        <f t="shared" si="4"/>
        <v>100.8</v>
      </c>
      <c r="H135" s="82">
        <f t="shared" si="1"/>
        <v>100.8</v>
      </c>
      <c r="I135" s="82">
        <v>1.74</v>
      </c>
      <c r="J135" s="5">
        <v>180</v>
      </c>
      <c r="K135" s="6">
        <f t="shared" si="5"/>
        <v>180</v>
      </c>
    </row>
    <row r="136" spans="1:11" s="29" customFormat="1" ht="15.75" x14ac:dyDescent="0.25">
      <c r="A136" s="7">
        <f t="shared" si="8"/>
        <v>54</v>
      </c>
      <c r="B136" s="73" t="s">
        <v>157</v>
      </c>
      <c r="C136" s="74" t="s">
        <v>67</v>
      </c>
      <c r="D136" s="73">
        <v>11</v>
      </c>
      <c r="E136" s="82">
        <v>5.28</v>
      </c>
      <c r="F136" s="82">
        <f t="shared" si="6"/>
        <v>58.080000000000005</v>
      </c>
      <c r="G136" s="82">
        <f t="shared" si="4"/>
        <v>6.72</v>
      </c>
      <c r="H136" s="82">
        <f t="shared" si="1"/>
        <v>73.92</v>
      </c>
      <c r="I136" s="82">
        <v>1.28</v>
      </c>
      <c r="J136" s="5">
        <v>12</v>
      </c>
      <c r="K136" s="6">
        <f t="shared" si="5"/>
        <v>132</v>
      </c>
    </row>
    <row r="137" spans="1:11" s="29" customFormat="1" ht="15.75" x14ac:dyDescent="0.25">
      <c r="A137" s="7"/>
      <c r="B137" s="73"/>
      <c r="C137" s="74"/>
      <c r="D137" s="73"/>
      <c r="E137" s="82"/>
      <c r="F137" s="82"/>
      <c r="G137" s="82"/>
      <c r="H137" s="82"/>
      <c r="I137" s="82"/>
      <c r="J137" s="5"/>
      <c r="K137" s="6"/>
    </row>
    <row r="138" spans="1:11" s="29" customFormat="1" ht="15.75" x14ac:dyDescent="0.25">
      <c r="A138" s="7"/>
      <c r="B138" s="83" t="s">
        <v>158</v>
      </c>
      <c r="C138" s="74"/>
      <c r="D138" s="73"/>
      <c r="E138" s="82"/>
      <c r="F138" s="82"/>
      <c r="G138" s="82"/>
      <c r="H138" s="82"/>
      <c r="I138" s="82"/>
      <c r="J138" s="5"/>
      <c r="K138" s="6"/>
    </row>
    <row r="139" spans="1:11" s="29" customFormat="1" ht="15.75" x14ac:dyDescent="0.25">
      <c r="A139" s="7">
        <f>+A136+1</f>
        <v>55</v>
      </c>
      <c r="B139" s="73" t="s">
        <v>159</v>
      </c>
      <c r="C139" s="74" t="s">
        <v>116</v>
      </c>
      <c r="D139" s="73">
        <v>11</v>
      </c>
      <c r="E139" s="82">
        <v>306.18</v>
      </c>
      <c r="F139" s="82">
        <f t="shared" si="6"/>
        <v>3367.98</v>
      </c>
      <c r="G139" s="82">
        <f t="shared" si="4"/>
        <v>374.21999999999997</v>
      </c>
      <c r="H139" s="82">
        <f t="shared" si="1"/>
        <v>4116.42</v>
      </c>
      <c r="I139" s="82">
        <v>70.98</v>
      </c>
      <c r="J139" s="5">
        <v>680.4</v>
      </c>
      <c r="K139" s="6">
        <f t="shared" si="5"/>
        <v>7484.4</v>
      </c>
    </row>
    <row r="140" spans="1:11" s="29" customFormat="1" ht="15.75" x14ac:dyDescent="0.25">
      <c r="A140" s="7">
        <f t="shared" ref="A140:A142" si="9">+A139+1</f>
        <v>56</v>
      </c>
      <c r="B140" s="73" t="s">
        <v>160</v>
      </c>
      <c r="C140" s="74" t="s">
        <v>116</v>
      </c>
      <c r="D140" s="73">
        <v>11</v>
      </c>
      <c r="E140" s="82">
        <v>362.88</v>
      </c>
      <c r="F140" s="82">
        <f t="shared" si="6"/>
        <v>3991.68</v>
      </c>
      <c r="G140" s="82">
        <f t="shared" si="4"/>
        <v>443.52</v>
      </c>
      <c r="H140" s="82">
        <f t="shared" si="1"/>
        <v>4878.7199999999993</v>
      </c>
      <c r="I140" s="82">
        <v>84.12</v>
      </c>
      <c r="J140" s="5">
        <v>806.4</v>
      </c>
      <c r="K140" s="6">
        <f t="shared" si="5"/>
        <v>8870.4</v>
      </c>
    </row>
    <row r="141" spans="1:11" s="29" customFormat="1" ht="15.75" x14ac:dyDescent="0.25">
      <c r="A141" s="7">
        <f t="shared" si="9"/>
        <v>57</v>
      </c>
      <c r="B141" s="73" t="s">
        <v>161</v>
      </c>
      <c r="C141" s="74" t="s">
        <v>116</v>
      </c>
      <c r="D141" s="73">
        <v>1</v>
      </c>
      <c r="E141" s="82">
        <v>159.57</v>
      </c>
      <c r="F141" s="82">
        <f t="shared" si="6"/>
        <v>159.57</v>
      </c>
      <c r="G141" s="82">
        <f t="shared" si="4"/>
        <v>195.02999999999997</v>
      </c>
      <c r="H141" s="82">
        <f t="shared" si="1"/>
        <v>195.02999999999997</v>
      </c>
      <c r="I141" s="82">
        <v>3.3699999999999997</v>
      </c>
      <c r="J141" s="5">
        <v>354.59999999999997</v>
      </c>
      <c r="K141" s="6">
        <f t="shared" si="5"/>
        <v>354.59999999999997</v>
      </c>
    </row>
    <row r="142" spans="1:11" s="29" customFormat="1" ht="15.75" x14ac:dyDescent="0.25">
      <c r="A142" s="7">
        <f t="shared" si="9"/>
        <v>58</v>
      </c>
      <c r="B142" s="73" t="s">
        <v>162</v>
      </c>
      <c r="C142" s="74" t="s">
        <v>67</v>
      </c>
      <c r="D142" s="73">
        <v>74</v>
      </c>
      <c r="E142" s="82">
        <v>24.75</v>
      </c>
      <c r="F142" s="82">
        <f t="shared" si="6"/>
        <v>1831.5</v>
      </c>
      <c r="G142" s="82">
        <f t="shared" si="4"/>
        <v>30.25</v>
      </c>
      <c r="H142" s="82">
        <f t="shared" si="1"/>
        <v>2238.5</v>
      </c>
      <c r="I142" s="82">
        <v>38.6</v>
      </c>
      <c r="J142" s="5">
        <v>55</v>
      </c>
      <c r="K142" s="6">
        <f t="shared" si="5"/>
        <v>4070</v>
      </c>
    </row>
    <row r="143" spans="1:11" s="29" customFormat="1" ht="15.75" x14ac:dyDescent="0.25">
      <c r="A143" s="7"/>
      <c r="B143" s="73"/>
      <c r="C143" s="74"/>
      <c r="D143" s="73"/>
      <c r="E143" s="82"/>
      <c r="F143" s="82"/>
      <c r="G143" s="82"/>
      <c r="H143" s="82"/>
      <c r="I143" s="82"/>
      <c r="J143" s="5"/>
      <c r="K143" s="6"/>
    </row>
    <row r="144" spans="1:11" s="29" customFormat="1" ht="15.75" x14ac:dyDescent="0.25">
      <c r="A144" s="7">
        <f>+A142+1</f>
        <v>59</v>
      </c>
      <c r="B144" s="73" t="s">
        <v>163</v>
      </c>
      <c r="C144" s="74" t="s">
        <v>164</v>
      </c>
      <c r="D144" s="73">
        <v>1</v>
      </c>
      <c r="E144" s="82">
        <v>225</v>
      </c>
      <c r="F144" s="82">
        <f t="shared" si="6"/>
        <v>225</v>
      </c>
      <c r="G144" s="82">
        <f t="shared" ref="G144:G207" si="10">+J144-E144</f>
        <v>275</v>
      </c>
      <c r="H144" s="82">
        <f t="shared" si="1"/>
        <v>275</v>
      </c>
      <c r="I144" s="82">
        <v>4.4399999999999995</v>
      </c>
      <c r="J144" s="5">
        <v>500</v>
      </c>
      <c r="K144" s="6">
        <f t="shared" ref="K144:K207" si="11">J144*D144</f>
        <v>500</v>
      </c>
    </row>
    <row r="145" spans="1:11" s="29" customFormat="1" ht="15.75" x14ac:dyDescent="0.25">
      <c r="A145" s="7">
        <f>+A144+1</f>
        <v>60</v>
      </c>
      <c r="B145" s="73" t="s">
        <v>165</v>
      </c>
      <c r="C145" s="74" t="s">
        <v>66</v>
      </c>
      <c r="D145" s="73">
        <v>735</v>
      </c>
      <c r="E145" s="82">
        <v>1.8900000000000001</v>
      </c>
      <c r="F145" s="82">
        <f t="shared" ref="F145:F208" si="12">+E145*D145</f>
        <v>1389.15</v>
      </c>
      <c r="G145" s="82">
        <f t="shared" si="10"/>
        <v>2.31</v>
      </c>
      <c r="H145" s="82">
        <f t="shared" si="1"/>
        <v>1697.8500000000001</v>
      </c>
      <c r="I145" s="82">
        <v>27.39</v>
      </c>
      <c r="J145" s="5">
        <v>4.2</v>
      </c>
      <c r="K145" s="6">
        <f t="shared" si="11"/>
        <v>3087</v>
      </c>
    </row>
    <row r="146" spans="1:11" s="29" customFormat="1" ht="15.75" x14ac:dyDescent="0.25">
      <c r="A146" s="7">
        <f t="shared" ref="A146:A148" si="13">+A145+1</f>
        <v>61</v>
      </c>
      <c r="B146" s="73" t="s">
        <v>166</v>
      </c>
      <c r="C146" s="74" t="s">
        <v>66</v>
      </c>
      <c r="D146" s="73">
        <v>735</v>
      </c>
      <c r="E146" s="82">
        <v>0.63</v>
      </c>
      <c r="F146" s="82">
        <f t="shared" si="12"/>
        <v>463.05</v>
      </c>
      <c r="G146" s="82">
        <f t="shared" si="10"/>
        <v>0.76999999999999991</v>
      </c>
      <c r="H146" s="82">
        <f t="shared" si="1"/>
        <v>565.94999999999993</v>
      </c>
      <c r="I146" s="82">
        <v>9.129999999999999</v>
      </c>
      <c r="J146" s="5">
        <v>1.4</v>
      </c>
      <c r="K146" s="6">
        <f t="shared" si="11"/>
        <v>1029</v>
      </c>
    </row>
    <row r="147" spans="1:11" s="29" customFormat="1" ht="15.75" x14ac:dyDescent="0.25">
      <c r="A147" s="7">
        <f t="shared" si="13"/>
        <v>62</v>
      </c>
      <c r="B147" s="73" t="s">
        <v>167</v>
      </c>
      <c r="C147" s="74" t="s">
        <v>66</v>
      </c>
      <c r="D147" s="73">
        <v>735</v>
      </c>
      <c r="E147" s="82">
        <v>0.40500000000000003</v>
      </c>
      <c r="F147" s="82">
        <f t="shared" si="12"/>
        <v>297.67500000000001</v>
      </c>
      <c r="G147" s="82">
        <f t="shared" si="10"/>
        <v>0.495</v>
      </c>
      <c r="H147" s="82">
        <f t="shared" si="1"/>
        <v>363.82499999999999</v>
      </c>
      <c r="I147" s="82">
        <v>5.87</v>
      </c>
      <c r="J147" s="5">
        <v>0.9</v>
      </c>
      <c r="K147" s="6">
        <f t="shared" si="11"/>
        <v>661.5</v>
      </c>
    </row>
    <row r="148" spans="1:11" s="29" customFormat="1" ht="15.75" x14ac:dyDescent="0.25">
      <c r="A148" s="7">
        <f t="shared" si="13"/>
        <v>63</v>
      </c>
      <c r="B148" s="73" t="s">
        <v>168</v>
      </c>
      <c r="C148" s="74" t="s">
        <v>66</v>
      </c>
      <c r="D148" s="73">
        <v>735</v>
      </c>
      <c r="E148" s="82">
        <v>2.0699999999999998</v>
      </c>
      <c r="F148" s="82">
        <f t="shared" si="12"/>
        <v>1521.4499999999998</v>
      </c>
      <c r="G148" s="82">
        <f t="shared" si="10"/>
        <v>2.5299999999999998</v>
      </c>
      <c r="H148" s="82">
        <f t="shared" si="1"/>
        <v>1859.55</v>
      </c>
      <c r="I148" s="82">
        <v>30</v>
      </c>
      <c r="J148" s="5">
        <v>4.5999999999999996</v>
      </c>
      <c r="K148" s="6">
        <f t="shared" si="11"/>
        <v>3380.9999999999995</v>
      </c>
    </row>
    <row r="149" spans="1:11" s="29" customFormat="1" ht="15.75" x14ac:dyDescent="0.25">
      <c r="A149" s="7"/>
      <c r="B149" s="73"/>
      <c r="C149" s="74"/>
      <c r="D149" s="73"/>
      <c r="E149" s="82"/>
      <c r="F149" s="82"/>
      <c r="G149" s="82"/>
      <c r="H149" s="82"/>
      <c r="I149" s="82"/>
      <c r="J149" s="5"/>
      <c r="K149" s="6"/>
    </row>
    <row r="150" spans="1:11" s="29" customFormat="1" ht="15.75" x14ac:dyDescent="0.25">
      <c r="A150" s="7"/>
      <c r="B150" s="83" t="s">
        <v>169</v>
      </c>
      <c r="C150" s="74"/>
      <c r="D150" s="73"/>
      <c r="E150" s="82"/>
      <c r="F150" s="82"/>
      <c r="G150" s="82"/>
      <c r="H150" s="82"/>
      <c r="I150" s="82"/>
      <c r="J150" s="5"/>
      <c r="K150" s="6"/>
    </row>
    <row r="151" spans="1:11" s="29" customFormat="1" ht="15.75" x14ac:dyDescent="0.25">
      <c r="A151" s="7">
        <f>+A148+1</f>
        <v>64</v>
      </c>
      <c r="B151" s="73" t="s">
        <v>170</v>
      </c>
      <c r="C151" s="74" t="s">
        <v>116</v>
      </c>
      <c r="D151" s="73">
        <v>6</v>
      </c>
      <c r="E151" s="82">
        <v>85.5</v>
      </c>
      <c r="F151" s="82">
        <f t="shared" si="12"/>
        <v>513</v>
      </c>
      <c r="G151" s="82">
        <f t="shared" si="10"/>
        <v>104.5</v>
      </c>
      <c r="H151" s="82">
        <f t="shared" si="1"/>
        <v>627</v>
      </c>
      <c r="I151" s="82">
        <v>10.82</v>
      </c>
      <c r="J151" s="5">
        <v>190</v>
      </c>
      <c r="K151" s="6">
        <f t="shared" si="11"/>
        <v>1140</v>
      </c>
    </row>
    <row r="152" spans="1:11" s="29" customFormat="1" ht="15.75" x14ac:dyDescent="0.25">
      <c r="A152" s="7">
        <f>+A151+1</f>
        <v>65</v>
      </c>
      <c r="B152" s="73" t="s">
        <v>171</v>
      </c>
      <c r="C152" s="74" t="s">
        <v>116</v>
      </c>
      <c r="D152" s="73">
        <v>8</v>
      </c>
      <c r="E152" s="82">
        <v>85.5</v>
      </c>
      <c r="F152" s="82">
        <f t="shared" si="12"/>
        <v>684</v>
      </c>
      <c r="G152" s="82">
        <f t="shared" si="10"/>
        <v>104.5</v>
      </c>
      <c r="H152" s="82">
        <f t="shared" si="1"/>
        <v>836</v>
      </c>
      <c r="I152" s="82">
        <v>14.42</v>
      </c>
      <c r="J152" s="5">
        <v>190</v>
      </c>
      <c r="K152" s="6">
        <f t="shared" si="11"/>
        <v>1520</v>
      </c>
    </row>
    <row r="153" spans="1:11" s="29" customFormat="1" ht="15.75" x14ac:dyDescent="0.25">
      <c r="A153" s="7">
        <f t="shared" ref="A153:A155" si="14">+A152+1</f>
        <v>66</v>
      </c>
      <c r="B153" s="73" t="s">
        <v>172</v>
      </c>
      <c r="C153" s="74" t="s">
        <v>116</v>
      </c>
      <c r="D153" s="73">
        <v>2</v>
      </c>
      <c r="E153" s="82">
        <v>85.5</v>
      </c>
      <c r="F153" s="82">
        <f t="shared" si="12"/>
        <v>171</v>
      </c>
      <c r="G153" s="82">
        <f t="shared" si="10"/>
        <v>104.5</v>
      </c>
      <c r="H153" s="82">
        <f t="shared" si="1"/>
        <v>209</v>
      </c>
      <c r="I153" s="82">
        <v>3.61</v>
      </c>
      <c r="J153" s="5">
        <v>190</v>
      </c>
      <c r="K153" s="6">
        <f t="shared" si="11"/>
        <v>380</v>
      </c>
    </row>
    <row r="154" spans="1:11" s="29" customFormat="1" ht="15.75" x14ac:dyDescent="0.25">
      <c r="A154" s="7">
        <f t="shared" si="14"/>
        <v>67</v>
      </c>
      <c r="B154" s="73" t="s">
        <v>173</v>
      </c>
      <c r="C154" s="74" t="s">
        <v>116</v>
      </c>
      <c r="D154" s="73">
        <v>6</v>
      </c>
      <c r="E154" s="82">
        <v>85.5</v>
      </c>
      <c r="F154" s="82">
        <f t="shared" si="12"/>
        <v>513</v>
      </c>
      <c r="G154" s="82">
        <f t="shared" si="10"/>
        <v>104.5</v>
      </c>
      <c r="H154" s="82">
        <f t="shared" si="1"/>
        <v>627</v>
      </c>
      <c r="I154" s="82">
        <v>10.82</v>
      </c>
      <c r="J154" s="5">
        <v>190</v>
      </c>
      <c r="K154" s="6">
        <f t="shared" si="11"/>
        <v>1140</v>
      </c>
    </row>
    <row r="155" spans="1:11" s="29" customFormat="1" ht="15.75" x14ac:dyDescent="0.25">
      <c r="A155" s="7">
        <f t="shared" si="14"/>
        <v>68</v>
      </c>
      <c r="B155" s="73" t="s">
        <v>174</v>
      </c>
      <c r="C155" s="74" t="s">
        <v>116</v>
      </c>
      <c r="D155" s="73">
        <v>4</v>
      </c>
      <c r="E155" s="82">
        <v>85.5</v>
      </c>
      <c r="F155" s="82">
        <f t="shared" si="12"/>
        <v>342</v>
      </c>
      <c r="G155" s="82">
        <f t="shared" si="10"/>
        <v>104.5</v>
      </c>
      <c r="H155" s="82">
        <f t="shared" si="1"/>
        <v>418</v>
      </c>
      <c r="I155" s="82">
        <v>7.21</v>
      </c>
      <c r="J155" s="5">
        <v>190</v>
      </c>
      <c r="K155" s="6">
        <f t="shared" si="11"/>
        <v>760</v>
      </c>
    </row>
    <row r="156" spans="1:11" s="29" customFormat="1" ht="15.75" x14ac:dyDescent="0.25">
      <c r="A156" s="7"/>
      <c r="B156" s="73"/>
      <c r="C156" s="74"/>
      <c r="D156" s="73"/>
      <c r="E156" s="82"/>
      <c r="F156" s="82"/>
      <c r="G156" s="82"/>
      <c r="H156" s="82"/>
      <c r="I156" s="82"/>
      <c r="J156" s="5"/>
      <c r="K156" s="6"/>
    </row>
    <row r="157" spans="1:11" s="29" customFormat="1" ht="15.75" x14ac:dyDescent="0.25">
      <c r="A157" s="7"/>
      <c r="B157" s="83" t="s">
        <v>175</v>
      </c>
      <c r="C157" s="74"/>
      <c r="D157" s="73"/>
      <c r="E157" s="82"/>
      <c r="F157" s="82"/>
      <c r="G157" s="82"/>
      <c r="H157" s="82"/>
      <c r="I157" s="82"/>
      <c r="J157" s="5"/>
      <c r="K157" s="6"/>
    </row>
    <row r="158" spans="1:11" s="29" customFormat="1" ht="15.75" x14ac:dyDescent="0.25">
      <c r="A158" s="7">
        <f>+A155+1</f>
        <v>69</v>
      </c>
      <c r="B158" s="73" t="s">
        <v>176</v>
      </c>
      <c r="C158" s="74" t="s">
        <v>116</v>
      </c>
      <c r="D158" s="73">
        <v>9</v>
      </c>
      <c r="E158" s="82">
        <v>85.5</v>
      </c>
      <c r="F158" s="82">
        <f t="shared" si="12"/>
        <v>769.5</v>
      </c>
      <c r="G158" s="82">
        <f t="shared" si="10"/>
        <v>104.5</v>
      </c>
      <c r="H158" s="82">
        <f t="shared" si="1"/>
        <v>940.5</v>
      </c>
      <c r="I158" s="82">
        <v>16.220000000000002</v>
      </c>
      <c r="J158" s="5">
        <v>190</v>
      </c>
      <c r="K158" s="6">
        <f t="shared" si="11"/>
        <v>1710</v>
      </c>
    </row>
    <row r="159" spans="1:11" s="29" customFormat="1" ht="15.75" x14ac:dyDescent="0.25">
      <c r="A159" s="7">
        <f>+A158+1</f>
        <v>70</v>
      </c>
      <c r="B159" s="73" t="s">
        <v>177</v>
      </c>
      <c r="C159" s="74" t="s">
        <v>116</v>
      </c>
      <c r="D159" s="73">
        <v>1</v>
      </c>
      <c r="E159" s="82">
        <v>85.5</v>
      </c>
      <c r="F159" s="82">
        <f t="shared" si="12"/>
        <v>85.5</v>
      </c>
      <c r="G159" s="82">
        <f t="shared" si="10"/>
        <v>104.5</v>
      </c>
      <c r="H159" s="82">
        <f t="shared" si="1"/>
        <v>104.5</v>
      </c>
      <c r="I159" s="82">
        <v>1.81</v>
      </c>
      <c r="J159" s="5">
        <v>190</v>
      </c>
      <c r="K159" s="6">
        <f t="shared" si="11"/>
        <v>190</v>
      </c>
    </row>
    <row r="160" spans="1:11" s="29" customFormat="1" ht="15.75" x14ac:dyDescent="0.25">
      <c r="A160" s="7">
        <f t="shared" ref="A160:A163" si="15">+A159+1</f>
        <v>71</v>
      </c>
      <c r="B160" s="73" t="s">
        <v>178</v>
      </c>
      <c r="C160" s="74" t="s">
        <v>116</v>
      </c>
      <c r="D160" s="73">
        <v>1</v>
      </c>
      <c r="E160" s="82">
        <v>85.5</v>
      </c>
      <c r="F160" s="82">
        <f t="shared" si="12"/>
        <v>85.5</v>
      </c>
      <c r="G160" s="82">
        <f t="shared" si="10"/>
        <v>104.5</v>
      </c>
      <c r="H160" s="82">
        <f t="shared" si="1"/>
        <v>104.5</v>
      </c>
      <c r="I160" s="82">
        <v>1.81</v>
      </c>
      <c r="J160" s="5">
        <v>190</v>
      </c>
      <c r="K160" s="6">
        <f t="shared" si="11"/>
        <v>190</v>
      </c>
    </row>
    <row r="161" spans="1:11" s="29" customFormat="1" ht="15.75" x14ac:dyDescent="0.25">
      <c r="A161" s="7">
        <f t="shared" si="15"/>
        <v>72</v>
      </c>
      <c r="B161" s="73" t="s">
        <v>179</v>
      </c>
      <c r="C161" s="74" t="s">
        <v>116</v>
      </c>
      <c r="D161" s="73">
        <v>4</v>
      </c>
      <c r="E161" s="82">
        <v>85.5</v>
      </c>
      <c r="F161" s="82">
        <f t="shared" si="12"/>
        <v>342</v>
      </c>
      <c r="G161" s="82">
        <f t="shared" si="10"/>
        <v>104.5</v>
      </c>
      <c r="H161" s="82">
        <f t="shared" si="1"/>
        <v>418</v>
      </c>
      <c r="I161" s="82">
        <v>7.21</v>
      </c>
      <c r="J161" s="5">
        <v>190</v>
      </c>
      <c r="K161" s="6">
        <f t="shared" si="11"/>
        <v>760</v>
      </c>
    </row>
    <row r="162" spans="1:11" s="29" customFormat="1" ht="15.75" x14ac:dyDescent="0.25">
      <c r="A162" s="7">
        <f t="shared" si="15"/>
        <v>73</v>
      </c>
      <c r="B162" s="73" t="s">
        <v>180</v>
      </c>
      <c r="C162" s="74" t="s">
        <v>116</v>
      </c>
      <c r="D162" s="73">
        <v>1</v>
      </c>
      <c r="E162" s="82">
        <v>85.5</v>
      </c>
      <c r="F162" s="82">
        <f t="shared" si="12"/>
        <v>85.5</v>
      </c>
      <c r="G162" s="82">
        <f t="shared" si="10"/>
        <v>104.5</v>
      </c>
      <c r="H162" s="82">
        <f t="shared" si="1"/>
        <v>104.5</v>
      </c>
      <c r="I162" s="82">
        <v>1.81</v>
      </c>
      <c r="J162" s="5">
        <v>190</v>
      </c>
      <c r="K162" s="6">
        <f t="shared" si="11"/>
        <v>190</v>
      </c>
    </row>
    <row r="163" spans="1:11" s="29" customFormat="1" ht="15.75" x14ac:dyDescent="0.25">
      <c r="A163" s="7">
        <f t="shared" si="15"/>
        <v>74</v>
      </c>
      <c r="B163" s="73" t="s">
        <v>181</v>
      </c>
      <c r="C163" s="74" t="s">
        <v>116</v>
      </c>
      <c r="D163" s="73">
        <v>1</v>
      </c>
      <c r="E163" s="82">
        <v>85.5</v>
      </c>
      <c r="F163" s="82">
        <f t="shared" si="12"/>
        <v>85.5</v>
      </c>
      <c r="G163" s="82">
        <f t="shared" si="10"/>
        <v>104.5</v>
      </c>
      <c r="H163" s="82">
        <f t="shared" si="1"/>
        <v>104.5</v>
      </c>
      <c r="I163" s="82">
        <v>1.81</v>
      </c>
      <c r="J163" s="5">
        <v>190</v>
      </c>
      <c r="K163" s="6">
        <f t="shared" si="11"/>
        <v>190</v>
      </c>
    </row>
    <row r="164" spans="1:11" s="29" customFormat="1" ht="15.75" x14ac:dyDescent="0.25">
      <c r="A164" s="7"/>
      <c r="B164" s="73"/>
      <c r="C164" s="74"/>
      <c r="D164" s="73"/>
      <c r="E164" s="82"/>
      <c r="F164" s="82"/>
      <c r="G164" s="82"/>
      <c r="H164" s="82"/>
      <c r="I164" s="82"/>
      <c r="J164" s="5"/>
      <c r="K164" s="6"/>
    </row>
    <row r="165" spans="1:11" s="29" customFormat="1" ht="15.75" x14ac:dyDescent="0.25">
      <c r="A165" s="7"/>
      <c r="B165" s="83" t="s">
        <v>182</v>
      </c>
      <c r="C165" s="74"/>
      <c r="D165" s="73"/>
      <c r="E165" s="82"/>
      <c r="F165" s="82"/>
      <c r="G165" s="82"/>
      <c r="H165" s="82"/>
      <c r="I165" s="82"/>
      <c r="J165" s="5"/>
      <c r="K165" s="6"/>
    </row>
    <row r="166" spans="1:11" s="29" customFormat="1" ht="15.75" x14ac:dyDescent="0.25">
      <c r="A166" s="7">
        <f>+A163+1</f>
        <v>75</v>
      </c>
      <c r="B166" s="73" t="s">
        <v>183</v>
      </c>
      <c r="C166" s="74" t="s">
        <v>116</v>
      </c>
      <c r="D166" s="73">
        <v>2</v>
      </c>
      <c r="E166" s="82">
        <v>85.5</v>
      </c>
      <c r="F166" s="82">
        <f t="shared" si="12"/>
        <v>171</v>
      </c>
      <c r="G166" s="82">
        <f t="shared" si="10"/>
        <v>104.5</v>
      </c>
      <c r="H166" s="82">
        <f t="shared" si="1"/>
        <v>209</v>
      </c>
      <c r="I166" s="82">
        <v>3.61</v>
      </c>
      <c r="J166" s="5">
        <v>190</v>
      </c>
      <c r="K166" s="6">
        <f t="shared" si="11"/>
        <v>380</v>
      </c>
    </row>
    <row r="167" spans="1:11" s="29" customFormat="1" ht="15" customHeight="1" x14ac:dyDescent="0.25">
      <c r="A167" s="7">
        <f>+A166+1</f>
        <v>76</v>
      </c>
      <c r="B167" s="73" t="s">
        <v>184</v>
      </c>
      <c r="C167" s="74" t="s">
        <v>116</v>
      </c>
      <c r="D167" s="73">
        <v>2</v>
      </c>
      <c r="E167" s="5">
        <v>85.5</v>
      </c>
      <c r="F167" s="82">
        <f t="shared" si="12"/>
        <v>171</v>
      </c>
      <c r="G167" s="82">
        <f t="shared" si="10"/>
        <v>104.5</v>
      </c>
      <c r="H167" s="82">
        <f t="shared" ref="H167:H228" si="16">+G167*D167</f>
        <v>209</v>
      </c>
      <c r="I167" s="82">
        <v>3.61</v>
      </c>
      <c r="J167" s="5">
        <v>190</v>
      </c>
      <c r="K167" s="6">
        <f t="shared" si="11"/>
        <v>380</v>
      </c>
    </row>
    <row r="168" spans="1:11" s="29" customFormat="1" ht="15.75" x14ac:dyDescent="0.25">
      <c r="A168" s="7"/>
      <c r="B168" s="73"/>
      <c r="C168" s="74"/>
      <c r="D168" s="73"/>
      <c r="E168" s="82"/>
      <c r="F168" s="82"/>
      <c r="G168" s="82"/>
      <c r="H168" s="82"/>
      <c r="I168" s="82"/>
      <c r="J168" s="5"/>
      <c r="K168" s="6"/>
    </row>
    <row r="169" spans="1:11" s="29" customFormat="1" ht="30" x14ac:dyDescent="0.25">
      <c r="A169" s="7">
        <f>+A167+1</f>
        <v>77</v>
      </c>
      <c r="B169" s="85" t="s">
        <v>185</v>
      </c>
      <c r="C169" s="74" t="s">
        <v>164</v>
      </c>
      <c r="D169" s="73">
        <v>1</v>
      </c>
      <c r="E169" s="82">
        <v>1785</v>
      </c>
      <c r="F169" s="82">
        <f t="shared" si="12"/>
        <v>1785</v>
      </c>
      <c r="G169" s="86">
        <f t="shared" si="10"/>
        <v>2465</v>
      </c>
      <c r="H169" s="86">
        <f t="shared" si="16"/>
        <v>2465</v>
      </c>
      <c r="I169" s="86">
        <v>37.93</v>
      </c>
      <c r="J169" s="5">
        <v>4250</v>
      </c>
      <c r="K169" s="6">
        <f t="shared" si="11"/>
        <v>4250</v>
      </c>
    </row>
    <row r="170" spans="1:11" s="29" customFormat="1" ht="15.75" x14ac:dyDescent="0.25">
      <c r="A170" s="7"/>
      <c r="B170" s="73"/>
      <c r="C170" s="74"/>
      <c r="D170" s="73"/>
      <c r="E170" s="82"/>
      <c r="F170" s="82"/>
      <c r="G170" s="82"/>
      <c r="H170" s="82"/>
      <c r="I170" s="82"/>
      <c r="J170" s="5"/>
      <c r="K170" s="6"/>
    </row>
    <row r="171" spans="1:11" s="29" customFormat="1" ht="15.75" x14ac:dyDescent="0.25">
      <c r="A171" s="7">
        <f>+A169+1</f>
        <v>78</v>
      </c>
      <c r="B171" s="73" t="s">
        <v>186</v>
      </c>
      <c r="C171" s="74" t="s">
        <v>67</v>
      </c>
      <c r="D171" s="73">
        <v>7</v>
      </c>
      <c r="E171" s="82">
        <v>7.65</v>
      </c>
      <c r="F171" s="82">
        <f t="shared" si="12"/>
        <v>53.550000000000004</v>
      </c>
      <c r="G171" s="82">
        <f t="shared" si="10"/>
        <v>9.35</v>
      </c>
      <c r="H171" s="82">
        <f t="shared" si="16"/>
        <v>65.45</v>
      </c>
      <c r="I171" s="82">
        <v>1.1300000000000001</v>
      </c>
      <c r="J171" s="5">
        <v>17</v>
      </c>
      <c r="K171" s="6">
        <f t="shared" si="11"/>
        <v>119</v>
      </c>
    </row>
    <row r="172" spans="1:11" s="29" customFormat="1" ht="15.75" x14ac:dyDescent="0.25">
      <c r="A172" s="7">
        <f>+A171+1</f>
        <v>79</v>
      </c>
      <c r="B172" s="73" t="s">
        <v>187</v>
      </c>
      <c r="C172" s="74" t="s">
        <v>67</v>
      </c>
      <c r="D172" s="73">
        <v>6</v>
      </c>
      <c r="E172" s="82">
        <v>11.25</v>
      </c>
      <c r="F172" s="82">
        <f t="shared" si="12"/>
        <v>67.5</v>
      </c>
      <c r="G172" s="82">
        <f t="shared" si="10"/>
        <v>13.75</v>
      </c>
      <c r="H172" s="82">
        <f t="shared" si="16"/>
        <v>82.5</v>
      </c>
      <c r="I172" s="82">
        <v>1.43</v>
      </c>
      <c r="J172" s="5">
        <v>25</v>
      </c>
      <c r="K172" s="6">
        <f t="shared" si="11"/>
        <v>150</v>
      </c>
    </row>
    <row r="173" spans="1:11" s="29" customFormat="1" ht="15.75" x14ac:dyDescent="0.25">
      <c r="A173" s="7">
        <f t="shared" ref="A173:A175" si="17">+A172+1</f>
        <v>80</v>
      </c>
      <c r="B173" s="73" t="s">
        <v>188</v>
      </c>
      <c r="C173" s="74" t="s">
        <v>67</v>
      </c>
      <c r="D173" s="73">
        <v>7</v>
      </c>
      <c r="E173" s="82">
        <v>8.1</v>
      </c>
      <c r="F173" s="82">
        <f t="shared" si="12"/>
        <v>56.699999999999996</v>
      </c>
      <c r="G173" s="82">
        <f t="shared" si="10"/>
        <v>9.9</v>
      </c>
      <c r="H173" s="82">
        <f t="shared" si="16"/>
        <v>69.3</v>
      </c>
      <c r="I173" s="82">
        <v>1.2</v>
      </c>
      <c r="J173" s="5">
        <v>18</v>
      </c>
      <c r="K173" s="6">
        <f t="shared" si="11"/>
        <v>126</v>
      </c>
    </row>
    <row r="174" spans="1:11" s="29" customFormat="1" ht="15.75" x14ac:dyDescent="0.25">
      <c r="A174" s="7">
        <f t="shared" si="17"/>
        <v>81</v>
      </c>
      <c r="B174" s="73" t="s">
        <v>189</v>
      </c>
      <c r="C174" s="74" t="s">
        <v>116</v>
      </c>
      <c r="D174" s="73">
        <v>5</v>
      </c>
      <c r="E174" s="82">
        <v>97.2</v>
      </c>
      <c r="F174" s="82">
        <f t="shared" si="12"/>
        <v>486</v>
      </c>
      <c r="G174" s="82">
        <f t="shared" si="10"/>
        <v>118.8</v>
      </c>
      <c r="H174" s="82">
        <f t="shared" si="16"/>
        <v>594</v>
      </c>
      <c r="I174" s="82">
        <v>10.25</v>
      </c>
      <c r="J174" s="5">
        <v>216</v>
      </c>
      <c r="K174" s="6">
        <f t="shared" si="11"/>
        <v>1080</v>
      </c>
    </row>
    <row r="175" spans="1:11" s="29" customFormat="1" ht="15.75" x14ac:dyDescent="0.25">
      <c r="A175" s="7">
        <f t="shared" si="17"/>
        <v>82</v>
      </c>
      <c r="B175" s="73" t="s">
        <v>190</v>
      </c>
      <c r="C175" s="74" t="s">
        <v>67</v>
      </c>
      <c r="D175" s="73">
        <v>18</v>
      </c>
      <c r="E175" s="82">
        <v>13.5</v>
      </c>
      <c r="F175" s="82">
        <f t="shared" si="12"/>
        <v>243</v>
      </c>
      <c r="G175" s="82">
        <f t="shared" si="10"/>
        <v>16.5</v>
      </c>
      <c r="H175" s="82">
        <f t="shared" si="16"/>
        <v>297</v>
      </c>
      <c r="I175" s="82">
        <v>5.13</v>
      </c>
      <c r="J175" s="5">
        <v>30</v>
      </c>
      <c r="K175" s="6">
        <f t="shared" si="11"/>
        <v>540</v>
      </c>
    </row>
    <row r="176" spans="1:11" s="29" customFormat="1" ht="15.75" x14ac:dyDescent="0.25">
      <c r="A176" s="7"/>
      <c r="B176" s="73"/>
      <c r="C176" s="74"/>
      <c r="D176" s="73"/>
      <c r="E176" s="82"/>
      <c r="F176" s="82"/>
      <c r="G176" s="82"/>
      <c r="H176" s="82"/>
      <c r="I176" s="82"/>
      <c r="J176" s="5"/>
      <c r="K176" s="6"/>
    </row>
    <row r="177" spans="1:11" s="29" customFormat="1" ht="15.75" x14ac:dyDescent="0.25">
      <c r="A177" s="7"/>
      <c r="B177" s="81" t="s">
        <v>191</v>
      </c>
      <c r="C177" s="74"/>
      <c r="D177" s="73"/>
      <c r="E177" s="82"/>
      <c r="F177" s="82"/>
      <c r="G177" s="82"/>
      <c r="H177" s="82"/>
      <c r="I177" s="82"/>
      <c r="J177" s="5"/>
      <c r="K177" s="6"/>
    </row>
    <row r="178" spans="1:11" s="29" customFormat="1" ht="15.75" x14ac:dyDescent="0.25">
      <c r="A178" s="7"/>
      <c r="B178" s="83" t="s">
        <v>192</v>
      </c>
      <c r="C178" s="74"/>
      <c r="D178" s="73"/>
      <c r="E178" s="82"/>
      <c r="F178" s="82"/>
      <c r="G178" s="82"/>
      <c r="H178" s="82"/>
      <c r="I178" s="82"/>
      <c r="J178" s="5"/>
      <c r="K178" s="6"/>
    </row>
    <row r="179" spans="1:11" s="29" customFormat="1" ht="15.75" x14ac:dyDescent="0.25">
      <c r="A179" s="7">
        <f>+A175+1</f>
        <v>83</v>
      </c>
      <c r="B179" s="73" t="s">
        <v>193</v>
      </c>
      <c r="C179" s="74" t="s">
        <v>66</v>
      </c>
      <c r="D179" s="87">
        <v>2809</v>
      </c>
      <c r="E179" s="82">
        <v>11.465999999999999</v>
      </c>
      <c r="F179" s="82">
        <f t="shared" si="12"/>
        <v>32207.993999999999</v>
      </c>
      <c r="G179" s="82">
        <f t="shared" si="10"/>
        <v>15.834000000000001</v>
      </c>
      <c r="H179" s="82">
        <f t="shared" si="16"/>
        <v>44477.706000000006</v>
      </c>
      <c r="I179" s="82">
        <v>741.3</v>
      </c>
      <c r="J179" s="5">
        <v>27.3</v>
      </c>
      <c r="K179" s="6">
        <f t="shared" si="11"/>
        <v>76685.7</v>
      </c>
    </row>
    <row r="180" spans="1:11" s="29" customFormat="1" ht="15.75" x14ac:dyDescent="0.25">
      <c r="A180" s="7">
        <f>+A179+1</f>
        <v>84</v>
      </c>
      <c r="B180" s="73" t="s">
        <v>194</v>
      </c>
      <c r="C180" s="74" t="s">
        <v>67</v>
      </c>
      <c r="D180" s="73">
        <v>19</v>
      </c>
      <c r="E180" s="82">
        <v>23.099999999999998</v>
      </c>
      <c r="F180" s="82">
        <f t="shared" si="12"/>
        <v>438.9</v>
      </c>
      <c r="G180" s="82">
        <f t="shared" si="10"/>
        <v>31.900000000000002</v>
      </c>
      <c r="H180" s="82">
        <f t="shared" si="16"/>
        <v>606.1</v>
      </c>
      <c r="I180" s="82">
        <v>10.11</v>
      </c>
      <c r="J180" s="5">
        <v>55</v>
      </c>
      <c r="K180" s="6">
        <f t="shared" si="11"/>
        <v>1045</v>
      </c>
    </row>
    <row r="181" spans="1:11" s="29" customFormat="1" ht="15.75" x14ac:dyDescent="0.25">
      <c r="A181" s="7">
        <f t="shared" ref="A181:A189" si="18">+A180+1</f>
        <v>85</v>
      </c>
      <c r="B181" s="73" t="s">
        <v>195</v>
      </c>
      <c r="C181" s="74" t="s">
        <v>67</v>
      </c>
      <c r="D181" s="73">
        <v>46</v>
      </c>
      <c r="E181" s="82">
        <v>25.2</v>
      </c>
      <c r="F181" s="82">
        <f t="shared" si="12"/>
        <v>1159.2</v>
      </c>
      <c r="G181" s="82">
        <f t="shared" si="10"/>
        <v>34.799999999999997</v>
      </c>
      <c r="H181" s="82">
        <f t="shared" si="16"/>
        <v>1600.8</v>
      </c>
      <c r="I181" s="82">
        <v>26.68</v>
      </c>
      <c r="J181" s="5">
        <v>60</v>
      </c>
      <c r="K181" s="6">
        <f t="shared" si="11"/>
        <v>2760</v>
      </c>
    </row>
    <row r="182" spans="1:11" s="29" customFormat="1" ht="15.75" x14ac:dyDescent="0.25">
      <c r="A182" s="7">
        <f t="shared" si="18"/>
        <v>86</v>
      </c>
      <c r="B182" s="73" t="s">
        <v>196</v>
      </c>
      <c r="C182" s="74" t="s">
        <v>67</v>
      </c>
      <c r="D182" s="73">
        <v>6</v>
      </c>
      <c r="E182" s="82">
        <v>14.7</v>
      </c>
      <c r="F182" s="82">
        <f t="shared" si="12"/>
        <v>88.199999999999989</v>
      </c>
      <c r="G182" s="82">
        <f t="shared" si="10"/>
        <v>20.3</v>
      </c>
      <c r="H182" s="82">
        <f t="shared" si="16"/>
        <v>121.80000000000001</v>
      </c>
      <c r="I182" s="82">
        <v>2.0299999999999998</v>
      </c>
      <c r="J182" s="5">
        <v>35</v>
      </c>
      <c r="K182" s="6">
        <f t="shared" si="11"/>
        <v>210</v>
      </c>
    </row>
    <row r="183" spans="1:11" s="29" customFormat="1" ht="15.75" x14ac:dyDescent="0.25">
      <c r="A183" s="7">
        <f t="shared" si="18"/>
        <v>87</v>
      </c>
      <c r="B183" s="73" t="s">
        <v>197</v>
      </c>
      <c r="C183" s="74" t="s">
        <v>67</v>
      </c>
      <c r="D183" s="73">
        <v>18</v>
      </c>
      <c r="E183" s="82">
        <v>39.9</v>
      </c>
      <c r="F183" s="82">
        <f t="shared" si="12"/>
        <v>718.19999999999993</v>
      </c>
      <c r="G183" s="82">
        <f t="shared" si="10"/>
        <v>55.1</v>
      </c>
      <c r="H183" s="82">
        <f t="shared" si="16"/>
        <v>991.80000000000007</v>
      </c>
      <c r="I183" s="82">
        <v>16.53</v>
      </c>
      <c r="J183" s="5">
        <v>95</v>
      </c>
      <c r="K183" s="6">
        <f t="shared" si="11"/>
        <v>1710</v>
      </c>
    </row>
    <row r="184" spans="1:11" s="29" customFormat="1" ht="15.75" x14ac:dyDescent="0.25">
      <c r="A184" s="7">
        <f t="shared" si="18"/>
        <v>88</v>
      </c>
      <c r="B184" s="73" t="s">
        <v>198</v>
      </c>
      <c r="C184" s="74" t="s">
        <v>67</v>
      </c>
      <c r="D184" s="73">
        <v>74</v>
      </c>
      <c r="E184" s="82">
        <v>11.76</v>
      </c>
      <c r="F184" s="82">
        <f t="shared" si="12"/>
        <v>870.24</v>
      </c>
      <c r="G184" s="82">
        <f t="shared" si="10"/>
        <v>16.240000000000002</v>
      </c>
      <c r="H184" s="82">
        <f t="shared" si="16"/>
        <v>1201.7600000000002</v>
      </c>
      <c r="I184" s="82">
        <v>20.03</v>
      </c>
      <c r="J184" s="5">
        <v>28</v>
      </c>
      <c r="K184" s="6">
        <f t="shared" si="11"/>
        <v>2072</v>
      </c>
    </row>
    <row r="185" spans="1:11" s="29" customFormat="1" ht="15.75" x14ac:dyDescent="0.25">
      <c r="A185" s="7">
        <f t="shared" si="18"/>
        <v>89</v>
      </c>
      <c r="B185" s="73" t="s">
        <v>199</v>
      </c>
      <c r="C185" s="74" t="s">
        <v>66</v>
      </c>
      <c r="D185" s="73">
        <v>257</v>
      </c>
      <c r="E185" s="82">
        <v>5.0819999999999999</v>
      </c>
      <c r="F185" s="82">
        <f t="shared" si="12"/>
        <v>1306.0740000000001</v>
      </c>
      <c r="G185" s="82">
        <f t="shared" si="10"/>
        <v>7.0179999999999998</v>
      </c>
      <c r="H185" s="82">
        <f t="shared" si="16"/>
        <v>1803.626</v>
      </c>
      <c r="I185" s="82">
        <v>30.07</v>
      </c>
      <c r="J185" s="5">
        <v>12.1</v>
      </c>
      <c r="K185" s="6">
        <f t="shared" si="11"/>
        <v>3109.7</v>
      </c>
    </row>
    <row r="186" spans="1:11" s="29" customFormat="1" ht="15.75" x14ac:dyDescent="0.25">
      <c r="A186" s="7">
        <f t="shared" si="18"/>
        <v>90</v>
      </c>
      <c r="B186" s="73" t="s">
        <v>200</v>
      </c>
      <c r="C186" s="74" t="s">
        <v>67</v>
      </c>
      <c r="D186" s="73">
        <v>16</v>
      </c>
      <c r="E186" s="82">
        <v>2.2680000000000002</v>
      </c>
      <c r="F186" s="82">
        <f t="shared" si="12"/>
        <v>36.288000000000004</v>
      </c>
      <c r="G186" s="82">
        <f t="shared" si="10"/>
        <v>3.1320000000000001</v>
      </c>
      <c r="H186" s="82">
        <f t="shared" si="16"/>
        <v>50.112000000000002</v>
      </c>
      <c r="I186" s="82">
        <v>0.84</v>
      </c>
      <c r="J186" s="5">
        <v>5.4</v>
      </c>
      <c r="K186" s="6">
        <f t="shared" si="11"/>
        <v>86.4</v>
      </c>
    </row>
    <row r="187" spans="1:11" s="29" customFormat="1" ht="15.75" x14ac:dyDescent="0.25">
      <c r="A187" s="7">
        <f t="shared" si="18"/>
        <v>91</v>
      </c>
      <c r="B187" s="73" t="s">
        <v>201</v>
      </c>
      <c r="C187" s="74" t="s">
        <v>67</v>
      </c>
      <c r="D187" s="73">
        <v>25</v>
      </c>
      <c r="E187" s="82">
        <v>2.52</v>
      </c>
      <c r="F187" s="82">
        <f t="shared" si="12"/>
        <v>63</v>
      </c>
      <c r="G187" s="82">
        <f t="shared" si="10"/>
        <v>3.48</v>
      </c>
      <c r="H187" s="82">
        <f t="shared" si="16"/>
        <v>87</v>
      </c>
      <c r="I187" s="82">
        <v>1.45</v>
      </c>
      <c r="J187" s="5">
        <v>6</v>
      </c>
      <c r="K187" s="6">
        <f t="shared" si="11"/>
        <v>150</v>
      </c>
    </row>
    <row r="188" spans="1:11" s="29" customFormat="1" ht="15.75" x14ac:dyDescent="0.25">
      <c r="A188" s="7">
        <f t="shared" si="18"/>
        <v>92</v>
      </c>
      <c r="B188" s="73" t="s">
        <v>202</v>
      </c>
      <c r="C188" s="74" t="s">
        <v>67</v>
      </c>
      <c r="D188" s="73">
        <v>34</v>
      </c>
      <c r="E188" s="82">
        <v>3.528</v>
      </c>
      <c r="F188" s="82">
        <f t="shared" si="12"/>
        <v>119.952</v>
      </c>
      <c r="G188" s="82">
        <f t="shared" si="10"/>
        <v>4.8719999999999999</v>
      </c>
      <c r="H188" s="82">
        <f t="shared" si="16"/>
        <v>165.648</v>
      </c>
      <c r="I188" s="82">
        <v>2.7699999999999996</v>
      </c>
      <c r="J188" s="5">
        <v>8.4</v>
      </c>
      <c r="K188" s="6">
        <f t="shared" si="11"/>
        <v>285.60000000000002</v>
      </c>
    </row>
    <row r="189" spans="1:11" s="29" customFormat="1" ht="15.75" x14ac:dyDescent="0.25">
      <c r="A189" s="7">
        <f t="shared" si="18"/>
        <v>93</v>
      </c>
      <c r="B189" s="73" t="s">
        <v>203</v>
      </c>
      <c r="C189" s="74" t="s">
        <v>67</v>
      </c>
      <c r="D189" s="73">
        <v>40</v>
      </c>
      <c r="E189" s="82">
        <v>19.739999999999998</v>
      </c>
      <c r="F189" s="82">
        <f t="shared" si="12"/>
        <v>789.59999999999991</v>
      </c>
      <c r="G189" s="82">
        <f t="shared" si="10"/>
        <v>27.26</v>
      </c>
      <c r="H189" s="82">
        <f t="shared" si="16"/>
        <v>1090.4000000000001</v>
      </c>
      <c r="I189" s="82">
        <v>18.180000000000003</v>
      </c>
      <c r="J189" s="5">
        <v>47</v>
      </c>
      <c r="K189" s="6">
        <f t="shared" si="11"/>
        <v>1880</v>
      </c>
    </row>
    <row r="190" spans="1:11" s="29" customFormat="1" ht="15.75" x14ac:dyDescent="0.25">
      <c r="A190" s="7"/>
      <c r="B190" s="73"/>
      <c r="C190" s="74"/>
      <c r="D190" s="73"/>
      <c r="E190" s="82"/>
      <c r="F190" s="82"/>
      <c r="G190" s="82"/>
      <c r="H190" s="82"/>
      <c r="I190" s="82"/>
      <c r="J190" s="5"/>
      <c r="K190" s="6"/>
    </row>
    <row r="191" spans="1:11" s="29" customFormat="1" ht="15.75" x14ac:dyDescent="0.25">
      <c r="A191" s="7"/>
      <c r="B191" s="83" t="s">
        <v>204</v>
      </c>
      <c r="C191" s="74"/>
      <c r="D191" s="73"/>
      <c r="E191" s="82"/>
      <c r="F191" s="82"/>
      <c r="G191" s="82"/>
      <c r="H191" s="82"/>
      <c r="I191" s="82"/>
      <c r="J191" s="5"/>
      <c r="K191" s="6"/>
    </row>
    <row r="192" spans="1:11" s="29" customFormat="1" ht="15.75" x14ac:dyDescent="0.25">
      <c r="A192" s="7"/>
      <c r="B192" s="83" t="s">
        <v>205</v>
      </c>
      <c r="C192" s="74"/>
      <c r="D192" s="73"/>
      <c r="E192" s="82"/>
      <c r="F192" s="82"/>
      <c r="G192" s="82"/>
      <c r="H192" s="82"/>
      <c r="I192" s="82"/>
      <c r="J192" s="5"/>
      <c r="K192" s="6"/>
    </row>
    <row r="193" spans="1:11" s="29" customFormat="1" ht="15.75" x14ac:dyDescent="0.25">
      <c r="A193" s="7">
        <f>+A189+1</f>
        <v>94</v>
      </c>
      <c r="B193" s="73" t="s">
        <v>206</v>
      </c>
      <c r="C193" s="74" t="s">
        <v>66</v>
      </c>
      <c r="D193" s="73">
        <v>369</v>
      </c>
      <c r="E193" s="82">
        <v>0.86399999999999999</v>
      </c>
      <c r="F193" s="82">
        <f t="shared" si="12"/>
        <v>318.81599999999997</v>
      </c>
      <c r="G193" s="82">
        <f t="shared" si="10"/>
        <v>0.93600000000000005</v>
      </c>
      <c r="H193" s="82">
        <f t="shared" si="16"/>
        <v>345.38400000000001</v>
      </c>
      <c r="I193" s="82">
        <v>5.76</v>
      </c>
      <c r="J193" s="5">
        <v>1.8</v>
      </c>
      <c r="K193" s="6">
        <f t="shared" si="11"/>
        <v>664.2</v>
      </c>
    </row>
    <row r="194" spans="1:11" s="29" customFormat="1" ht="15.75" x14ac:dyDescent="0.25">
      <c r="A194" s="7">
        <f t="shared" ref="A194:A196" si="19">+A193+1</f>
        <v>95</v>
      </c>
      <c r="B194" s="73" t="s">
        <v>207</v>
      </c>
      <c r="C194" s="74" t="s">
        <v>66</v>
      </c>
      <c r="D194" s="73">
        <v>356</v>
      </c>
      <c r="E194" s="82">
        <v>1.1519999999999999</v>
      </c>
      <c r="F194" s="82">
        <f t="shared" si="12"/>
        <v>410.11199999999997</v>
      </c>
      <c r="G194" s="82">
        <f t="shared" si="10"/>
        <v>1.248</v>
      </c>
      <c r="H194" s="82">
        <f t="shared" si="16"/>
        <v>444.28800000000001</v>
      </c>
      <c r="I194" s="82">
        <v>7.41</v>
      </c>
      <c r="J194" s="5">
        <v>2.4</v>
      </c>
      <c r="K194" s="6">
        <f t="shared" si="11"/>
        <v>854.4</v>
      </c>
    </row>
    <row r="195" spans="1:11" s="29" customFormat="1" ht="15.75" x14ac:dyDescent="0.25">
      <c r="A195" s="7">
        <f t="shared" si="19"/>
        <v>96</v>
      </c>
      <c r="B195" s="73" t="s">
        <v>208</v>
      </c>
      <c r="C195" s="74" t="s">
        <v>66</v>
      </c>
      <c r="D195" s="73">
        <v>126</v>
      </c>
      <c r="E195" s="82">
        <v>6</v>
      </c>
      <c r="F195" s="82">
        <f t="shared" si="12"/>
        <v>756</v>
      </c>
      <c r="G195" s="82">
        <f t="shared" si="10"/>
        <v>6.5</v>
      </c>
      <c r="H195" s="82">
        <f t="shared" si="16"/>
        <v>819</v>
      </c>
      <c r="I195" s="82">
        <v>13.65</v>
      </c>
      <c r="J195" s="5">
        <v>12.5</v>
      </c>
      <c r="K195" s="6">
        <f t="shared" si="11"/>
        <v>1575</v>
      </c>
    </row>
    <row r="196" spans="1:11" s="29" customFormat="1" ht="15.75" x14ac:dyDescent="0.25">
      <c r="A196" s="7">
        <f t="shared" si="19"/>
        <v>97</v>
      </c>
      <c r="B196" s="73" t="s">
        <v>209</v>
      </c>
      <c r="C196" s="74" t="s">
        <v>66</v>
      </c>
      <c r="D196" s="87">
        <v>1088</v>
      </c>
      <c r="E196" s="82">
        <v>4.8959999999999999</v>
      </c>
      <c r="F196" s="82">
        <f t="shared" si="12"/>
        <v>5326.848</v>
      </c>
      <c r="G196" s="82">
        <f t="shared" si="10"/>
        <v>5.3039999999999994</v>
      </c>
      <c r="H196" s="82">
        <f t="shared" si="16"/>
        <v>5770.7519999999995</v>
      </c>
      <c r="I196" s="82">
        <v>96.18</v>
      </c>
      <c r="J196" s="5">
        <v>10.199999999999999</v>
      </c>
      <c r="K196" s="6">
        <f t="shared" si="11"/>
        <v>11097.599999999999</v>
      </c>
    </row>
    <row r="197" spans="1:11" s="29" customFormat="1" ht="15.75" x14ac:dyDescent="0.25">
      <c r="A197" s="7"/>
      <c r="B197" s="73"/>
      <c r="C197" s="74"/>
      <c r="D197" s="87"/>
      <c r="E197" s="82"/>
      <c r="F197" s="82"/>
      <c r="G197" s="82"/>
      <c r="H197" s="82"/>
      <c r="I197" s="82"/>
      <c r="J197" s="5"/>
      <c r="K197" s="6"/>
    </row>
    <row r="198" spans="1:11" s="29" customFormat="1" ht="15.75" x14ac:dyDescent="0.25">
      <c r="A198" s="7"/>
      <c r="B198" s="83" t="s">
        <v>210</v>
      </c>
      <c r="C198" s="74"/>
      <c r="D198" s="73"/>
      <c r="E198" s="82"/>
      <c r="F198" s="82"/>
      <c r="G198" s="82"/>
      <c r="H198" s="82"/>
      <c r="I198" s="82"/>
      <c r="J198" s="5"/>
      <c r="K198" s="6"/>
    </row>
    <row r="199" spans="1:11" s="29" customFormat="1" ht="15.75" x14ac:dyDescent="0.25">
      <c r="A199" s="7">
        <f>+A196+1</f>
        <v>98</v>
      </c>
      <c r="B199" s="73" t="s">
        <v>211</v>
      </c>
      <c r="C199" s="74" t="s">
        <v>66</v>
      </c>
      <c r="D199" s="73">
        <v>89</v>
      </c>
      <c r="E199" s="82">
        <v>6</v>
      </c>
      <c r="F199" s="82">
        <f t="shared" si="12"/>
        <v>534</v>
      </c>
      <c r="G199" s="82">
        <f t="shared" si="10"/>
        <v>6.5</v>
      </c>
      <c r="H199" s="82">
        <f t="shared" si="16"/>
        <v>578.5</v>
      </c>
      <c r="I199" s="82">
        <v>9.65</v>
      </c>
      <c r="J199" s="5">
        <v>12.5</v>
      </c>
      <c r="K199" s="6">
        <f t="shared" si="11"/>
        <v>1112.5</v>
      </c>
    </row>
    <row r="200" spans="1:11" s="29" customFormat="1" ht="15.75" x14ac:dyDescent="0.25">
      <c r="A200" s="7">
        <f t="shared" ref="A200" si="20">+A199+1</f>
        <v>99</v>
      </c>
      <c r="B200" s="73" t="s">
        <v>212</v>
      </c>
      <c r="C200" s="74" t="s">
        <v>66</v>
      </c>
      <c r="D200" s="73">
        <v>951</v>
      </c>
      <c r="E200" s="82">
        <v>0.72</v>
      </c>
      <c r="F200" s="82">
        <f t="shared" si="12"/>
        <v>684.72</v>
      </c>
      <c r="G200" s="82">
        <f t="shared" si="10"/>
        <v>0.78</v>
      </c>
      <c r="H200" s="82">
        <f t="shared" si="16"/>
        <v>741.78</v>
      </c>
      <c r="I200" s="82">
        <v>12.37</v>
      </c>
      <c r="J200" s="5">
        <v>1.5</v>
      </c>
      <c r="K200" s="6">
        <f t="shared" si="11"/>
        <v>1426.5</v>
      </c>
    </row>
    <row r="201" spans="1:11" s="29" customFormat="1" ht="15.75" x14ac:dyDescent="0.25">
      <c r="A201" s="7"/>
      <c r="B201" s="73"/>
      <c r="C201" s="74"/>
      <c r="D201" s="73"/>
      <c r="E201" s="82"/>
      <c r="F201" s="82"/>
      <c r="G201" s="82"/>
      <c r="H201" s="82"/>
      <c r="I201" s="82"/>
      <c r="J201" s="5"/>
      <c r="K201" s="6"/>
    </row>
    <row r="202" spans="1:11" s="29" customFormat="1" ht="15.75" x14ac:dyDescent="0.25">
      <c r="A202" s="7">
        <f>+A200+1</f>
        <v>100</v>
      </c>
      <c r="B202" s="73" t="s">
        <v>213</v>
      </c>
      <c r="C202" s="74" t="s">
        <v>67</v>
      </c>
      <c r="D202" s="73">
        <v>166</v>
      </c>
      <c r="E202" s="82">
        <v>15.36</v>
      </c>
      <c r="F202" s="82">
        <f t="shared" si="12"/>
        <v>2549.7599999999998</v>
      </c>
      <c r="G202" s="82">
        <f t="shared" si="10"/>
        <v>16.64</v>
      </c>
      <c r="H202" s="82">
        <f t="shared" si="16"/>
        <v>2762.2400000000002</v>
      </c>
      <c r="I202" s="82">
        <v>46.04</v>
      </c>
      <c r="J202" s="5">
        <v>32</v>
      </c>
      <c r="K202" s="6">
        <f t="shared" si="11"/>
        <v>5312</v>
      </c>
    </row>
    <row r="203" spans="1:11" s="29" customFormat="1" ht="15.75" x14ac:dyDescent="0.25">
      <c r="A203" s="7"/>
      <c r="B203" s="73"/>
      <c r="C203" s="74"/>
      <c r="D203" s="73"/>
      <c r="E203" s="82"/>
      <c r="F203" s="82"/>
      <c r="G203" s="82"/>
      <c r="H203" s="82"/>
      <c r="I203" s="82"/>
      <c r="J203" s="5"/>
      <c r="K203" s="6"/>
    </row>
    <row r="204" spans="1:11" s="29" customFormat="1" ht="15.75" x14ac:dyDescent="0.25">
      <c r="A204" s="7"/>
      <c r="B204" s="83" t="s">
        <v>214</v>
      </c>
      <c r="C204" s="74"/>
      <c r="D204" s="73"/>
      <c r="E204" s="82"/>
      <c r="F204" s="82"/>
      <c r="G204" s="82"/>
      <c r="H204" s="82"/>
      <c r="I204" s="82"/>
      <c r="J204" s="5"/>
      <c r="K204" s="6"/>
    </row>
    <row r="205" spans="1:11" s="29" customFormat="1" ht="15.75" x14ac:dyDescent="0.25">
      <c r="A205" s="7">
        <f>+A202+1</f>
        <v>101</v>
      </c>
      <c r="B205" s="73" t="s">
        <v>215</v>
      </c>
      <c r="C205" s="74" t="s">
        <v>116</v>
      </c>
      <c r="D205" s="73">
        <v>1</v>
      </c>
      <c r="E205" s="82">
        <v>780</v>
      </c>
      <c r="F205" s="82">
        <f t="shared" si="12"/>
        <v>780</v>
      </c>
      <c r="G205" s="82">
        <f t="shared" si="10"/>
        <v>420</v>
      </c>
      <c r="H205" s="82">
        <f t="shared" si="16"/>
        <v>420</v>
      </c>
      <c r="I205" s="82">
        <v>7</v>
      </c>
      <c r="J205" s="5">
        <v>1200</v>
      </c>
      <c r="K205" s="6">
        <f t="shared" si="11"/>
        <v>1200</v>
      </c>
    </row>
    <row r="206" spans="1:11" s="29" customFormat="1" ht="15.75" x14ac:dyDescent="0.25">
      <c r="A206" s="7">
        <f>+A205+1</f>
        <v>102</v>
      </c>
      <c r="B206" s="73" t="s">
        <v>216</v>
      </c>
      <c r="C206" s="74" t="s">
        <v>116</v>
      </c>
      <c r="D206" s="73">
        <v>1</v>
      </c>
      <c r="E206" s="82">
        <v>1625</v>
      </c>
      <c r="F206" s="82">
        <f t="shared" si="12"/>
        <v>1625</v>
      </c>
      <c r="G206" s="82">
        <f t="shared" si="10"/>
        <v>875</v>
      </c>
      <c r="H206" s="82">
        <f t="shared" si="16"/>
        <v>875</v>
      </c>
      <c r="I206" s="82">
        <v>13.47</v>
      </c>
      <c r="J206" s="5">
        <v>2500</v>
      </c>
      <c r="K206" s="6">
        <f t="shared" si="11"/>
        <v>2500</v>
      </c>
    </row>
    <row r="207" spans="1:11" s="29" customFormat="1" ht="15.75" x14ac:dyDescent="0.25">
      <c r="A207" s="7">
        <f t="shared" ref="A207:A209" si="21">+A206+1</f>
        <v>103</v>
      </c>
      <c r="B207" s="73" t="s">
        <v>217</v>
      </c>
      <c r="C207" s="74" t="s">
        <v>116</v>
      </c>
      <c r="D207" s="73">
        <v>1</v>
      </c>
      <c r="E207" s="82">
        <v>227.5</v>
      </c>
      <c r="F207" s="82">
        <f t="shared" si="12"/>
        <v>227.5</v>
      </c>
      <c r="G207" s="82">
        <f t="shared" si="10"/>
        <v>122.5</v>
      </c>
      <c r="H207" s="82">
        <f t="shared" si="16"/>
        <v>122.5</v>
      </c>
      <c r="I207" s="82">
        <v>1.89</v>
      </c>
      <c r="J207" s="5">
        <v>350</v>
      </c>
      <c r="K207" s="6">
        <f t="shared" si="11"/>
        <v>350</v>
      </c>
    </row>
    <row r="208" spans="1:11" s="29" customFormat="1" ht="15.75" x14ac:dyDescent="0.25">
      <c r="A208" s="7">
        <f t="shared" si="21"/>
        <v>104</v>
      </c>
      <c r="B208" s="73" t="s">
        <v>218</v>
      </c>
      <c r="C208" s="74" t="s">
        <v>116</v>
      </c>
      <c r="D208" s="73">
        <v>1</v>
      </c>
      <c r="E208" s="82">
        <v>195</v>
      </c>
      <c r="F208" s="82">
        <f t="shared" si="12"/>
        <v>195</v>
      </c>
      <c r="G208" s="82">
        <f t="shared" ref="G208:G271" si="22">+J208-E208</f>
        <v>105</v>
      </c>
      <c r="H208" s="82">
        <f t="shared" si="16"/>
        <v>105</v>
      </c>
      <c r="I208" s="82">
        <v>1.62</v>
      </c>
      <c r="J208" s="5">
        <v>300</v>
      </c>
      <c r="K208" s="6">
        <f t="shared" ref="K208:K271" si="23">J208*D208</f>
        <v>300</v>
      </c>
    </row>
    <row r="209" spans="1:11" s="29" customFormat="1" ht="15.75" x14ac:dyDescent="0.25">
      <c r="A209" s="7">
        <f t="shared" si="21"/>
        <v>105</v>
      </c>
      <c r="B209" s="73" t="s">
        <v>219</v>
      </c>
      <c r="C209" s="74" t="s">
        <v>116</v>
      </c>
      <c r="D209" s="73">
        <v>1</v>
      </c>
      <c r="E209" s="82">
        <v>338</v>
      </c>
      <c r="F209" s="82">
        <f t="shared" ref="F209:F272" si="24">+E209*D209</f>
        <v>338</v>
      </c>
      <c r="G209" s="82">
        <f t="shared" si="22"/>
        <v>182</v>
      </c>
      <c r="H209" s="82">
        <f t="shared" si="16"/>
        <v>182</v>
      </c>
      <c r="I209" s="82">
        <v>2.8</v>
      </c>
      <c r="J209" s="5">
        <v>520</v>
      </c>
      <c r="K209" s="6">
        <f t="shared" si="23"/>
        <v>520</v>
      </c>
    </row>
    <row r="210" spans="1:11" s="29" customFormat="1" ht="15.75" x14ac:dyDescent="0.25">
      <c r="A210" s="7"/>
      <c r="B210" s="73"/>
      <c r="C210" s="74"/>
      <c r="D210" s="73"/>
      <c r="E210" s="82"/>
      <c r="F210" s="82"/>
      <c r="G210" s="82"/>
      <c r="H210" s="82"/>
      <c r="I210" s="82"/>
      <c r="J210" s="5"/>
      <c r="K210" s="6"/>
    </row>
    <row r="211" spans="1:11" s="29" customFormat="1" ht="15.75" x14ac:dyDescent="0.25">
      <c r="A211" s="7"/>
      <c r="B211" s="83" t="s">
        <v>220</v>
      </c>
      <c r="C211" s="74"/>
      <c r="D211" s="73"/>
      <c r="E211" s="82"/>
      <c r="F211" s="82"/>
      <c r="G211" s="82"/>
      <c r="H211" s="82"/>
      <c r="I211" s="82"/>
      <c r="J211" s="5"/>
      <c r="K211" s="6"/>
    </row>
    <row r="212" spans="1:11" s="29" customFormat="1" ht="15.75" x14ac:dyDescent="0.25">
      <c r="A212" s="7">
        <f>+A209+1</f>
        <v>106</v>
      </c>
      <c r="B212" s="73" t="s">
        <v>221</v>
      </c>
      <c r="C212" s="74" t="s">
        <v>66</v>
      </c>
      <c r="D212" s="73">
        <f>631*2+288</f>
        <v>1550</v>
      </c>
      <c r="E212" s="82">
        <v>2.9</v>
      </c>
      <c r="F212" s="82">
        <f t="shared" si="24"/>
        <v>4495</v>
      </c>
      <c r="G212" s="82">
        <f t="shared" si="22"/>
        <v>3.5000000000000004</v>
      </c>
      <c r="H212" s="82">
        <f t="shared" si="16"/>
        <v>5425.0000000000009</v>
      </c>
      <c r="I212" s="82">
        <v>168.14</v>
      </c>
      <c r="J212" s="5">
        <v>6.4</v>
      </c>
      <c r="K212" s="6">
        <f t="shared" si="23"/>
        <v>9920</v>
      </c>
    </row>
    <row r="213" spans="1:11" s="29" customFormat="1" ht="15.75" x14ac:dyDescent="0.25">
      <c r="A213" s="7">
        <f>+A212+1</f>
        <v>107</v>
      </c>
      <c r="B213" s="73" t="s">
        <v>222</v>
      </c>
      <c r="C213" s="74" t="s">
        <v>66</v>
      </c>
      <c r="D213" s="73">
        <f>631*2+288</f>
        <v>1550</v>
      </c>
      <c r="E213" s="82">
        <v>0.45</v>
      </c>
      <c r="F213" s="82">
        <f t="shared" si="24"/>
        <v>697.5</v>
      </c>
      <c r="G213" s="82">
        <f t="shared" si="22"/>
        <v>0.75</v>
      </c>
      <c r="H213" s="82">
        <f t="shared" si="16"/>
        <v>1162.5</v>
      </c>
      <c r="I213" s="82">
        <v>31.53</v>
      </c>
      <c r="J213" s="5">
        <v>1.2</v>
      </c>
      <c r="K213" s="6">
        <f t="shared" si="23"/>
        <v>1860</v>
      </c>
    </row>
    <row r="214" spans="1:11" s="29" customFormat="1" ht="15.75" x14ac:dyDescent="0.25">
      <c r="A214" s="7"/>
      <c r="B214" s="73"/>
      <c r="C214" s="74"/>
      <c r="D214" s="73"/>
      <c r="E214" s="82"/>
      <c r="F214" s="82"/>
      <c r="G214" s="82"/>
      <c r="H214" s="82"/>
      <c r="I214" s="82"/>
      <c r="J214" s="5"/>
      <c r="K214" s="6"/>
    </row>
    <row r="215" spans="1:11" s="29" customFormat="1" ht="15.75" x14ac:dyDescent="0.25">
      <c r="A215" s="7"/>
      <c r="B215" s="83" t="s">
        <v>72</v>
      </c>
      <c r="C215" s="74"/>
      <c r="D215" s="73"/>
      <c r="E215" s="82"/>
      <c r="F215" s="82"/>
      <c r="G215" s="82"/>
      <c r="H215" s="82"/>
      <c r="I215" s="82"/>
      <c r="J215" s="5"/>
      <c r="K215" s="6"/>
    </row>
    <row r="216" spans="1:11" s="29" customFormat="1" ht="15.75" x14ac:dyDescent="0.25">
      <c r="A216" s="7">
        <f>+A213+1</f>
        <v>108</v>
      </c>
      <c r="B216" s="73" t="s">
        <v>90</v>
      </c>
      <c r="C216" s="74" t="s">
        <v>67</v>
      </c>
      <c r="D216" s="73">
        <v>43</v>
      </c>
      <c r="E216" s="82">
        <v>46.199999999999996</v>
      </c>
      <c r="F216" s="82">
        <f t="shared" si="24"/>
        <v>1986.6</v>
      </c>
      <c r="G216" s="82">
        <f t="shared" si="22"/>
        <v>63.800000000000004</v>
      </c>
      <c r="H216" s="82">
        <f t="shared" si="16"/>
        <v>2743.4</v>
      </c>
      <c r="I216" s="82">
        <v>44.25</v>
      </c>
      <c r="J216" s="5">
        <v>110</v>
      </c>
      <c r="K216" s="6">
        <f t="shared" si="23"/>
        <v>4730</v>
      </c>
    </row>
    <row r="217" spans="1:11" s="29" customFormat="1" ht="15.75" x14ac:dyDescent="0.25">
      <c r="A217" s="7">
        <f>+A216+1</f>
        <v>109</v>
      </c>
      <c r="B217" s="73" t="s">
        <v>223</v>
      </c>
      <c r="C217" s="74" t="s">
        <v>116</v>
      </c>
      <c r="D217" s="73">
        <v>1</v>
      </c>
      <c r="E217" s="82">
        <v>529.19999999999993</v>
      </c>
      <c r="F217" s="82">
        <f t="shared" si="24"/>
        <v>529.19999999999993</v>
      </c>
      <c r="G217" s="82">
        <f t="shared" si="22"/>
        <v>730.80000000000007</v>
      </c>
      <c r="H217" s="82">
        <f t="shared" si="16"/>
        <v>730.80000000000007</v>
      </c>
      <c r="I217" s="82">
        <v>11.79</v>
      </c>
      <c r="J217" s="5">
        <v>1260</v>
      </c>
      <c r="K217" s="6">
        <f t="shared" si="23"/>
        <v>1260</v>
      </c>
    </row>
    <row r="218" spans="1:11" s="29" customFormat="1" ht="15.75" x14ac:dyDescent="0.25">
      <c r="A218" s="7">
        <f t="shared" ref="A218:A224" si="25">+A217+1</f>
        <v>110</v>
      </c>
      <c r="B218" s="73" t="s">
        <v>224</v>
      </c>
      <c r="C218" s="74" t="s">
        <v>67</v>
      </c>
      <c r="D218" s="73">
        <v>9</v>
      </c>
      <c r="E218" s="82">
        <v>100.8</v>
      </c>
      <c r="F218" s="82">
        <f t="shared" si="24"/>
        <v>907.19999999999993</v>
      </c>
      <c r="G218" s="82">
        <f t="shared" si="22"/>
        <v>139.19999999999999</v>
      </c>
      <c r="H218" s="82">
        <f t="shared" si="16"/>
        <v>1252.8</v>
      </c>
      <c r="I218" s="82">
        <v>20.21</v>
      </c>
      <c r="J218" s="5">
        <v>240</v>
      </c>
      <c r="K218" s="6">
        <f t="shared" si="23"/>
        <v>2160</v>
      </c>
    </row>
    <row r="219" spans="1:11" s="29" customFormat="1" ht="15.75" x14ac:dyDescent="0.25">
      <c r="A219" s="7">
        <f t="shared" si="25"/>
        <v>111</v>
      </c>
      <c r="B219" s="73" t="s">
        <v>225</v>
      </c>
      <c r="C219" s="74" t="s">
        <v>67</v>
      </c>
      <c r="D219" s="73">
        <v>8</v>
      </c>
      <c r="E219" s="82">
        <v>88.2</v>
      </c>
      <c r="F219" s="82">
        <f t="shared" si="24"/>
        <v>705.6</v>
      </c>
      <c r="G219" s="82">
        <f t="shared" si="22"/>
        <v>121.8</v>
      </c>
      <c r="H219" s="82">
        <f t="shared" si="16"/>
        <v>974.4</v>
      </c>
      <c r="I219" s="82">
        <v>15.72</v>
      </c>
      <c r="J219" s="5">
        <v>210</v>
      </c>
      <c r="K219" s="6">
        <f t="shared" si="23"/>
        <v>1680</v>
      </c>
    </row>
    <row r="220" spans="1:11" s="29" customFormat="1" ht="15.75" x14ac:dyDescent="0.25">
      <c r="A220" s="7">
        <f t="shared" si="25"/>
        <v>112</v>
      </c>
      <c r="B220" s="73" t="s">
        <v>226</v>
      </c>
      <c r="C220" s="74" t="s">
        <v>67</v>
      </c>
      <c r="D220" s="73">
        <v>6</v>
      </c>
      <c r="E220" s="82">
        <v>67.2</v>
      </c>
      <c r="F220" s="82">
        <f t="shared" si="24"/>
        <v>403.20000000000005</v>
      </c>
      <c r="G220" s="82">
        <f t="shared" si="22"/>
        <v>92.8</v>
      </c>
      <c r="H220" s="82">
        <f t="shared" si="16"/>
        <v>556.79999999999995</v>
      </c>
      <c r="I220" s="82">
        <v>8.99</v>
      </c>
      <c r="J220" s="5">
        <v>160</v>
      </c>
      <c r="K220" s="6">
        <f t="shared" si="23"/>
        <v>960</v>
      </c>
    </row>
    <row r="221" spans="1:11" s="29" customFormat="1" ht="15.75" x14ac:dyDescent="0.25">
      <c r="A221" s="7">
        <f t="shared" si="25"/>
        <v>113</v>
      </c>
      <c r="B221" s="73" t="s">
        <v>227</v>
      </c>
      <c r="C221" s="74" t="s">
        <v>67</v>
      </c>
      <c r="D221" s="73">
        <v>3</v>
      </c>
      <c r="E221" s="82">
        <v>60.9</v>
      </c>
      <c r="F221" s="82">
        <f t="shared" si="24"/>
        <v>182.7</v>
      </c>
      <c r="G221" s="82">
        <f t="shared" si="22"/>
        <v>84.1</v>
      </c>
      <c r="H221" s="82">
        <f t="shared" si="16"/>
        <v>252.29999999999998</v>
      </c>
      <c r="I221" s="82">
        <v>4.0699999999999994</v>
      </c>
      <c r="J221" s="5">
        <v>145</v>
      </c>
      <c r="K221" s="6">
        <f t="shared" si="23"/>
        <v>435</v>
      </c>
    </row>
    <row r="222" spans="1:11" s="29" customFormat="1" ht="15.75" x14ac:dyDescent="0.25">
      <c r="A222" s="7">
        <f t="shared" si="25"/>
        <v>114</v>
      </c>
      <c r="B222" s="73" t="s">
        <v>228</v>
      </c>
      <c r="C222" s="74" t="s">
        <v>67</v>
      </c>
      <c r="D222" s="73">
        <v>3</v>
      </c>
      <c r="E222" s="82">
        <v>50.4</v>
      </c>
      <c r="F222" s="82">
        <f t="shared" si="24"/>
        <v>151.19999999999999</v>
      </c>
      <c r="G222" s="82">
        <f t="shared" si="22"/>
        <v>69.599999999999994</v>
      </c>
      <c r="H222" s="82">
        <f t="shared" si="16"/>
        <v>208.79999999999998</v>
      </c>
      <c r="I222" s="82">
        <v>3.3699999999999997</v>
      </c>
      <c r="J222" s="5">
        <v>120</v>
      </c>
      <c r="K222" s="6">
        <f t="shared" si="23"/>
        <v>360</v>
      </c>
    </row>
    <row r="223" spans="1:11" s="29" customFormat="1" ht="15.75" x14ac:dyDescent="0.25">
      <c r="A223" s="7">
        <f t="shared" si="25"/>
        <v>115</v>
      </c>
      <c r="B223" s="73" t="s">
        <v>229</v>
      </c>
      <c r="C223" s="74" t="s">
        <v>67</v>
      </c>
      <c r="D223" s="73">
        <v>4</v>
      </c>
      <c r="E223" s="82">
        <v>56.699999999999996</v>
      </c>
      <c r="F223" s="82">
        <f t="shared" si="24"/>
        <v>226.79999999999998</v>
      </c>
      <c r="G223" s="82">
        <f t="shared" si="22"/>
        <v>78.300000000000011</v>
      </c>
      <c r="H223" s="82">
        <f t="shared" si="16"/>
        <v>313.20000000000005</v>
      </c>
      <c r="I223" s="82">
        <v>5.0599999999999996</v>
      </c>
      <c r="J223" s="5">
        <v>135</v>
      </c>
      <c r="K223" s="6">
        <f t="shared" si="23"/>
        <v>540</v>
      </c>
    </row>
    <row r="224" spans="1:11" s="29" customFormat="1" ht="15.75" x14ac:dyDescent="0.25">
      <c r="A224" s="7">
        <f t="shared" si="25"/>
        <v>116</v>
      </c>
      <c r="B224" s="73" t="s">
        <v>230</v>
      </c>
      <c r="C224" s="74" t="s">
        <v>67</v>
      </c>
      <c r="D224" s="73">
        <v>9</v>
      </c>
      <c r="E224" s="82">
        <v>48.3</v>
      </c>
      <c r="F224" s="82">
        <f t="shared" si="24"/>
        <v>434.7</v>
      </c>
      <c r="G224" s="82">
        <f t="shared" si="22"/>
        <v>66.7</v>
      </c>
      <c r="H224" s="82">
        <f t="shared" si="16"/>
        <v>600.30000000000007</v>
      </c>
      <c r="I224" s="82">
        <v>9.69</v>
      </c>
      <c r="J224" s="5">
        <v>115</v>
      </c>
      <c r="K224" s="6">
        <f t="shared" si="23"/>
        <v>1035</v>
      </c>
    </row>
    <row r="225" spans="1:11" s="29" customFormat="1" ht="15.75" x14ac:dyDescent="0.25">
      <c r="A225" s="7"/>
      <c r="B225" s="73"/>
      <c r="C225" s="74"/>
      <c r="D225" s="73"/>
      <c r="E225" s="82"/>
      <c r="F225" s="82"/>
      <c r="G225" s="82"/>
      <c r="H225" s="82"/>
      <c r="I225" s="82"/>
      <c r="J225" s="5"/>
      <c r="K225" s="6"/>
    </row>
    <row r="226" spans="1:11" s="29" customFormat="1" ht="15.75" x14ac:dyDescent="0.25">
      <c r="A226" s="7"/>
      <c r="B226" s="83" t="s">
        <v>231</v>
      </c>
      <c r="C226" s="74"/>
      <c r="D226" s="73"/>
      <c r="E226" s="82"/>
      <c r="F226" s="82"/>
      <c r="G226" s="82"/>
      <c r="H226" s="82"/>
      <c r="I226" s="82"/>
      <c r="J226" s="5"/>
      <c r="K226" s="6"/>
    </row>
    <row r="227" spans="1:11" s="29" customFormat="1" ht="15.75" x14ac:dyDescent="0.25">
      <c r="A227" s="7">
        <f>+A224+1</f>
        <v>117</v>
      </c>
      <c r="B227" s="73" t="s">
        <v>232</v>
      </c>
      <c r="C227" s="74" t="s">
        <v>116</v>
      </c>
      <c r="D227" s="73">
        <v>1</v>
      </c>
      <c r="E227" s="82">
        <v>15.75</v>
      </c>
      <c r="F227" s="82">
        <f t="shared" si="24"/>
        <v>15.75</v>
      </c>
      <c r="G227" s="82">
        <f t="shared" si="22"/>
        <v>19.25</v>
      </c>
      <c r="H227" s="82">
        <f t="shared" si="16"/>
        <v>19.25</v>
      </c>
      <c r="I227" s="82">
        <v>0.32</v>
      </c>
      <c r="J227" s="5">
        <v>35</v>
      </c>
      <c r="K227" s="6">
        <f t="shared" si="23"/>
        <v>35</v>
      </c>
    </row>
    <row r="228" spans="1:11" s="29" customFormat="1" ht="15.75" x14ac:dyDescent="0.25">
      <c r="A228" s="7">
        <f>+A227+1</f>
        <v>118</v>
      </c>
      <c r="B228" s="73" t="s">
        <v>233</v>
      </c>
      <c r="C228" s="74" t="s">
        <v>116</v>
      </c>
      <c r="D228" s="73">
        <v>1</v>
      </c>
      <c r="E228" s="82">
        <v>264</v>
      </c>
      <c r="F228" s="82">
        <f t="shared" si="24"/>
        <v>264</v>
      </c>
      <c r="G228" s="82">
        <f t="shared" si="22"/>
        <v>286</v>
      </c>
      <c r="H228" s="82">
        <f t="shared" si="16"/>
        <v>286</v>
      </c>
      <c r="I228" s="82">
        <v>4.62</v>
      </c>
      <c r="J228" s="5">
        <v>550</v>
      </c>
      <c r="K228" s="6">
        <f t="shared" si="23"/>
        <v>550</v>
      </c>
    </row>
    <row r="229" spans="1:11" s="29" customFormat="1" ht="15.75" x14ac:dyDescent="0.25">
      <c r="A229" s="7"/>
      <c r="B229" s="73"/>
      <c r="C229" s="74"/>
      <c r="D229" s="73"/>
      <c r="E229" s="82"/>
      <c r="F229" s="82"/>
      <c r="G229" s="82"/>
      <c r="H229" s="82"/>
      <c r="I229" s="82"/>
      <c r="J229" s="5"/>
      <c r="K229" s="6"/>
    </row>
    <row r="230" spans="1:11" s="29" customFormat="1" ht="15.75" x14ac:dyDescent="0.25">
      <c r="A230" s="7"/>
      <c r="B230" s="83" t="s">
        <v>234</v>
      </c>
      <c r="C230" s="74"/>
      <c r="D230" s="73"/>
      <c r="E230" s="82"/>
      <c r="F230" s="82"/>
      <c r="G230" s="82"/>
      <c r="H230" s="82"/>
      <c r="I230" s="82"/>
      <c r="J230" s="5"/>
      <c r="K230" s="6"/>
    </row>
    <row r="231" spans="1:11" s="29" customFormat="1" ht="15.75" x14ac:dyDescent="0.25">
      <c r="A231" s="7">
        <f>+A228+1</f>
        <v>119</v>
      </c>
      <c r="B231" s="88" t="s">
        <v>235</v>
      </c>
      <c r="C231" s="74"/>
      <c r="D231" s="73"/>
      <c r="E231" s="82"/>
      <c r="F231" s="82"/>
      <c r="G231" s="82"/>
      <c r="H231" s="82"/>
      <c r="I231" s="82"/>
      <c r="J231" s="5"/>
      <c r="K231" s="6"/>
    </row>
    <row r="232" spans="1:11" s="29" customFormat="1" ht="15.75" x14ac:dyDescent="0.25">
      <c r="A232" s="7"/>
      <c r="B232" s="73" t="s">
        <v>236</v>
      </c>
      <c r="C232" s="74" t="s">
        <v>66</v>
      </c>
      <c r="D232" s="73">
        <v>3120</v>
      </c>
      <c r="E232" s="82">
        <v>0.9</v>
      </c>
      <c r="F232" s="82">
        <f t="shared" si="24"/>
        <v>2808</v>
      </c>
      <c r="G232" s="82">
        <f t="shared" si="22"/>
        <v>1.2000000000000002</v>
      </c>
      <c r="H232" s="82">
        <f t="shared" ref="H232:H289" si="26">+G232*D232</f>
        <v>3744.0000000000005</v>
      </c>
      <c r="I232" s="82">
        <v>63.46</v>
      </c>
      <c r="J232" s="5">
        <v>2.1</v>
      </c>
      <c r="K232" s="6">
        <f t="shared" si="23"/>
        <v>6552</v>
      </c>
    </row>
    <row r="233" spans="1:11" s="29" customFormat="1" ht="15.75" x14ac:dyDescent="0.25">
      <c r="A233" s="7"/>
      <c r="B233" s="73" t="s">
        <v>237</v>
      </c>
      <c r="C233" s="74" t="s">
        <v>66</v>
      </c>
      <c r="D233" s="73">
        <f>3120*0.9</f>
        <v>2808</v>
      </c>
      <c r="E233" s="82">
        <v>1.3</v>
      </c>
      <c r="F233" s="82">
        <f t="shared" si="24"/>
        <v>3650.4</v>
      </c>
      <c r="G233" s="82">
        <f t="shared" si="22"/>
        <v>1.5999999999999999</v>
      </c>
      <c r="H233" s="82">
        <f t="shared" si="26"/>
        <v>4492.7999999999993</v>
      </c>
      <c r="I233" s="82">
        <v>76.150000000000006</v>
      </c>
      <c r="J233" s="5">
        <v>2.9</v>
      </c>
      <c r="K233" s="6">
        <f t="shared" si="23"/>
        <v>8143.2</v>
      </c>
    </row>
    <row r="234" spans="1:11" s="29" customFormat="1" ht="15.75" x14ac:dyDescent="0.25">
      <c r="A234" s="7"/>
      <c r="B234" s="73" t="s">
        <v>238</v>
      </c>
      <c r="C234" s="74" t="s">
        <v>66</v>
      </c>
      <c r="D234" s="73">
        <v>3120</v>
      </c>
      <c r="E234" s="82">
        <v>0.45</v>
      </c>
      <c r="F234" s="82">
        <f t="shared" si="24"/>
        <v>1404</v>
      </c>
      <c r="G234" s="82">
        <f t="shared" si="22"/>
        <v>0.65000000000000013</v>
      </c>
      <c r="H234" s="82">
        <f t="shared" si="26"/>
        <v>2028.0000000000005</v>
      </c>
      <c r="I234" s="82">
        <v>34.379999999999995</v>
      </c>
      <c r="J234" s="5">
        <v>1.1000000000000001</v>
      </c>
      <c r="K234" s="6">
        <f t="shared" si="23"/>
        <v>3432.0000000000005</v>
      </c>
    </row>
    <row r="235" spans="1:11" s="29" customFormat="1" ht="15.75" x14ac:dyDescent="0.25">
      <c r="A235" s="7"/>
      <c r="B235" s="73" t="s">
        <v>140</v>
      </c>
      <c r="C235" s="74" t="s">
        <v>66</v>
      </c>
      <c r="D235" s="73">
        <v>3120</v>
      </c>
      <c r="E235" s="82">
        <v>2.2000000000000002</v>
      </c>
      <c r="F235" s="82">
        <f t="shared" si="24"/>
        <v>6864.0000000000009</v>
      </c>
      <c r="G235" s="82">
        <f t="shared" si="22"/>
        <v>2</v>
      </c>
      <c r="H235" s="82">
        <f t="shared" si="26"/>
        <v>6240</v>
      </c>
      <c r="I235" s="82">
        <v>105.77000000000001</v>
      </c>
      <c r="J235" s="5">
        <v>4.2</v>
      </c>
      <c r="K235" s="6">
        <f t="shared" si="23"/>
        <v>13104</v>
      </c>
    </row>
    <row r="236" spans="1:11" s="29" customFormat="1" ht="15.75" x14ac:dyDescent="0.25">
      <c r="A236" s="7"/>
      <c r="B236" s="73" t="s">
        <v>239</v>
      </c>
      <c r="C236" s="74" t="s">
        <v>66</v>
      </c>
      <c r="D236" s="73">
        <v>3120</v>
      </c>
      <c r="E236" s="82">
        <v>0.5</v>
      </c>
      <c r="F236" s="82">
        <f t="shared" si="24"/>
        <v>1560</v>
      </c>
      <c r="G236" s="82">
        <f t="shared" si="22"/>
        <v>0.7</v>
      </c>
      <c r="H236" s="82">
        <f t="shared" si="26"/>
        <v>2184</v>
      </c>
      <c r="I236" s="82">
        <v>37.019999999999996</v>
      </c>
      <c r="J236" s="5">
        <v>1.2</v>
      </c>
      <c r="K236" s="6">
        <f t="shared" si="23"/>
        <v>3744</v>
      </c>
    </row>
    <row r="237" spans="1:11" s="29" customFormat="1" ht="15.75" x14ac:dyDescent="0.25">
      <c r="A237" s="7"/>
      <c r="B237" s="73"/>
      <c r="C237" s="74"/>
      <c r="D237" s="73"/>
      <c r="E237" s="82"/>
      <c r="F237" s="82"/>
      <c r="G237" s="82"/>
      <c r="H237" s="82"/>
      <c r="I237" s="82"/>
      <c r="J237" s="5"/>
      <c r="K237" s="6"/>
    </row>
    <row r="238" spans="1:11" s="29" customFormat="1" ht="15.75" x14ac:dyDescent="0.25">
      <c r="A238" s="7">
        <f>+A231+1</f>
        <v>120</v>
      </c>
      <c r="B238" s="88" t="s">
        <v>240</v>
      </c>
      <c r="C238" s="74"/>
      <c r="D238" s="73"/>
      <c r="E238" s="82"/>
      <c r="F238" s="82"/>
      <c r="G238" s="82"/>
      <c r="H238" s="82"/>
      <c r="I238" s="82"/>
      <c r="J238" s="5"/>
      <c r="K238" s="6"/>
    </row>
    <row r="239" spans="1:11" s="29" customFormat="1" ht="15.75" x14ac:dyDescent="0.25">
      <c r="A239" s="7"/>
      <c r="B239" s="73" t="s">
        <v>236</v>
      </c>
      <c r="C239" s="74" t="s">
        <v>66</v>
      </c>
      <c r="D239" s="73">
        <v>70</v>
      </c>
      <c r="E239" s="82">
        <v>0.9</v>
      </c>
      <c r="F239" s="82">
        <f t="shared" si="24"/>
        <v>63</v>
      </c>
      <c r="G239" s="82">
        <f t="shared" si="22"/>
        <v>1.2000000000000002</v>
      </c>
      <c r="H239" s="82">
        <f t="shared" si="26"/>
        <v>84.000000000000014</v>
      </c>
      <c r="I239" s="82">
        <v>1.43</v>
      </c>
      <c r="J239" s="5">
        <v>2.1</v>
      </c>
      <c r="K239" s="6">
        <f t="shared" si="23"/>
        <v>147</v>
      </c>
    </row>
    <row r="240" spans="1:11" s="29" customFormat="1" ht="15.75" x14ac:dyDescent="0.25">
      <c r="A240" s="7"/>
      <c r="B240" s="73" t="s">
        <v>241</v>
      </c>
      <c r="C240" s="74" t="s">
        <v>67</v>
      </c>
      <c r="D240" s="73">
        <v>63</v>
      </c>
      <c r="E240" s="82">
        <v>1.95</v>
      </c>
      <c r="F240" s="82">
        <f t="shared" si="24"/>
        <v>122.85</v>
      </c>
      <c r="G240" s="82">
        <f t="shared" si="22"/>
        <v>1.5999999999999999</v>
      </c>
      <c r="H240" s="82">
        <f t="shared" si="26"/>
        <v>100.8</v>
      </c>
      <c r="I240" s="82">
        <v>1.71</v>
      </c>
      <c r="J240" s="5">
        <v>3.55</v>
      </c>
      <c r="K240" s="6">
        <f t="shared" si="23"/>
        <v>223.64999999999998</v>
      </c>
    </row>
    <row r="241" spans="1:11" s="29" customFormat="1" ht="15.75" x14ac:dyDescent="0.25">
      <c r="A241" s="7"/>
      <c r="B241" s="73" t="s">
        <v>238</v>
      </c>
      <c r="C241" s="74" t="s">
        <v>66</v>
      </c>
      <c r="D241" s="73">
        <v>70</v>
      </c>
      <c r="E241" s="82">
        <v>0.45</v>
      </c>
      <c r="F241" s="82">
        <f t="shared" si="24"/>
        <v>31.5</v>
      </c>
      <c r="G241" s="82">
        <f t="shared" si="22"/>
        <v>0.65000000000000013</v>
      </c>
      <c r="H241" s="82">
        <f t="shared" si="26"/>
        <v>45.500000000000007</v>
      </c>
      <c r="I241" s="82">
        <v>0.78</v>
      </c>
      <c r="J241" s="5">
        <v>1.1000000000000001</v>
      </c>
      <c r="K241" s="6">
        <f t="shared" si="23"/>
        <v>77</v>
      </c>
    </row>
    <row r="242" spans="1:11" s="29" customFormat="1" ht="15.75" x14ac:dyDescent="0.25">
      <c r="A242" s="7"/>
      <c r="B242" s="73" t="s">
        <v>140</v>
      </c>
      <c r="C242" s="74" t="s">
        <v>66</v>
      </c>
      <c r="D242" s="73">
        <v>70</v>
      </c>
      <c r="E242" s="82">
        <v>2.2000000000000002</v>
      </c>
      <c r="F242" s="82">
        <f t="shared" si="24"/>
        <v>154</v>
      </c>
      <c r="G242" s="82">
        <f t="shared" si="22"/>
        <v>2</v>
      </c>
      <c r="H242" s="82">
        <f t="shared" si="26"/>
        <v>140</v>
      </c>
      <c r="I242" s="82">
        <v>2.38</v>
      </c>
      <c r="J242" s="5">
        <v>4.2</v>
      </c>
      <c r="K242" s="6">
        <f t="shared" si="23"/>
        <v>294</v>
      </c>
    </row>
    <row r="243" spans="1:11" s="29" customFormat="1" ht="15.75" x14ac:dyDescent="0.25">
      <c r="A243" s="7"/>
      <c r="B243" s="73" t="s">
        <v>239</v>
      </c>
      <c r="C243" s="74" t="s">
        <v>66</v>
      </c>
      <c r="D243" s="73">
        <v>70</v>
      </c>
      <c r="E243" s="82">
        <v>0.5</v>
      </c>
      <c r="F243" s="82">
        <f t="shared" si="24"/>
        <v>35</v>
      </c>
      <c r="G243" s="82">
        <f t="shared" si="22"/>
        <v>0.7</v>
      </c>
      <c r="H243" s="82">
        <f t="shared" si="26"/>
        <v>49</v>
      </c>
      <c r="I243" s="82">
        <v>0.84</v>
      </c>
      <c r="J243" s="5">
        <v>1.2</v>
      </c>
      <c r="K243" s="6">
        <f t="shared" si="23"/>
        <v>84</v>
      </c>
    </row>
    <row r="244" spans="1:11" s="29" customFormat="1" ht="15.75" x14ac:dyDescent="0.25">
      <c r="A244" s="7"/>
      <c r="B244" s="73"/>
      <c r="C244" s="74"/>
      <c r="D244" s="73"/>
      <c r="E244" s="82"/>
      <c r="F244" s="82"/>
      <c r="G244" s="82"/>
      <c r="H244" s="82"/>
      <c r="I244" s="82"/>
      <c r="J244" s="5"/>
      <c r="K244" s="6"/>
    </row>
    <row r="245" spans="1:11" s="29" customFormat="1" ht="15.75" x14ac:dyDescent="0.25">
      <c r="A245" s="7">
        <f>+A238+1</f>
        <v>121</v>
      </c>
      <c r="B245" s="88" t="s">
        <v>242</v>
      </c>
      <c r="C245" s="74"/>
      <c r="D245" s="73"/>
      <c r="E245" s="82"/>
      <c r="F245" s="82"/>
      <c r="G245" s="82"/>
      <c r="H245" s="82"/>
      <c r="I245" s="82"/>
      <c r="J245" s="5"/>
      <c r="K245" s="6"/>
    </row>
    <row r="246" spans="1:11" s="29" customFormat="1" ht="15.75" x14ac:dyDescent="0.25">
      <c r="A246" s="7"/>
      <c r="B246" s="73" t="s">
        <v>236</v>
      </c>
      <c r="C246" s="74" t="s">
        <v>66</v>
      </c>
      <c r="D246" s="73">
        <v>510</v>
      </c>
      <c r="E246" s="82">
        <v>0.9</v>
      </c>
      <c r="F246" s="82">
        <f t="shared" si="24"/>
        <v>459</v>
      </c>
      <c r="G246" s="82">
        <f t="shared" si="22"/>
        <v>1.2000000000000002</v>
      </c>
      <c r="H246" s="82">
        <f t="shared" si="26"/>
        <v>612.00000000000011</v>
      </c>
      <c r="I246" s="82">
        <v>10.379999999999999</v>
      </c>
      <c r="J246" s="5">
        <v>2.1</v>
      </c>
      <c r="K246" s="6">
        <f t="shared" si="23"/>
        <v>1071</v>
      </c>
    </row>
    <row r="247" spans="1:11" s="29" customFormat="1" ht="15.75" x14ac:dyDescent="0.25">
      <c r="A247" s="7"/>
      <c r="B247" s="73" t="s">
        <v>237</v>
      </c>
      <c r="C247" s="74" t="s">
        <v>67</v>
      </c>
      <c r="D247" s="73">
        <f>510*0.9</f>
        <v>459</v>
      </c>
      <c r="E247" s="82">
        <v>1.3</v>
      </c>
      <c r="F247" s="82">
        <f t="shared" si="24"/>
        <v>596.70000000000005</v>
      </c>
      <c r="G247" s="82">
        <f t="shared" si="22"/>
        <v>1.5999999999999999</v>
      </c>
      <c r="H247" s="82">
        <f t="shared" si="26"/>
        <v>734.4</v>
      </c>
      <c r="I247" s="82">
        <v>12.45</v>
      </c>
      <c r="J247" s="5">
        <v>2.9</v>
      </c>
      <c r="K247" s="6">
        <f t="shared" si="23"/>
        <v>1331.1</v>
      </c>
    </row>
    <row r="248" spans="1:11" s="29" customFormat="1" ht="15.75" x14ac:dyDescent="0.25">
      <c r="A248" s="7"/>
      <c r="B248" s="73" t="s">
        <v>236</v>
      </c>
      <c r="C248" s="74" t="s">
        <v>66</v>
      </c>
      <c r="D248" s="73">
        <v>510</v>
      </c>
      <c r="E248" s="82">
        <v>0.9</v>
      </c>
      <c r="F248" s="82">
        <f t="shared" si="24"/>
        <v>459</v>
      </c>
      <c r="G248" s="82">
        <f t="shared" si="22"/>
        <v>1.2000000000000002</v>
      </c>
      <c r="H248" s="82">
        <f t="shared" si="26"/>
        <v>612.00000000000011</v>
      </c>
      <c r="I248" s="82">
        <v>10.379999999999999</v>
      </c>
      <c r="J248" s="5">
        <v>2.1</v>
      </c>
      <c r="K248" s="6">
        <f t="shared" si="23"/>
        <v>1071</v>
      </c>
    </row>
    <row r="249" spans="1:11" s="29" customFormat="1" ht="15.75" x14ac:dyDescent="0.25">
      <c r="A249" s="7"/>
      <c r="B249" s="73" t="s">
        <v>239</v>
      </c>
      <c r="C249" s="74" t="s">
        <v>66</v>
      </c>
      <c r="D249" s="73">
        <f>2*D248</f>
        <v>1020</v>
      </c>
      <c r="E249" s="82">
        <v>0.5</v>
      </c>
      <c r="F249" s="82">
        <f t="shared" si="24"/>
        <v>510</v>
      </c>
      <c r="G249" s="82">
        <f t="shared" si="22"/>
        <v>0.7</v>
      </c>
      <c r="H249" s="82">
        <f t="shared" si="26"/>
        <v>714</v>
      </c>
      <c r="I249" s="82">
        <v>12.11</v>
      </c>
      <c r="J249" s="5">
        <v>1.2</v>
      </c>
      <c r="K249" s="6">
        <f t="shared" si="23"/>
        <v>1224</v>
      </c>
    </row>
    <row r="250" spans="1:11" s="29" customFormat="1" ht="15.75" x14ac:dyDescent="0.25">
      <c r="A250" s="7"/>
      <c r="B250" s="73"/>
      <c r="C250" s="74"/>
      <c r="D250" s="73"/>
      <c r="E250" s="82"/>
      <c r="F250" s="82"/>
      <c r="G250" s="82"/>
      <c r="H250" s="82"/>
      <c r="I250" s="82"/>
      <c r="J250" s="5"/>
      <c r="K250" s="6"/>
    </row>
    <row r="251" spans="1:11" s="29" customFormat="1" ht="15.75" x14ac:dyDescent="0.25">
      <c r="A251" s="7">
        <f>+A245+1</f>
        <v>122</v>
      </c>
      <c r="B251" s="88" t="s">
        <v>243</v>
      </c>
      <c r="C251" s="74"/>
      <c r="D251" s="73"/>
      <c r="E251" s="82"/>
      <c r="F251" s="82"/>
      <c r="G251" s="82"/>
      <c r="H251" s="82"/>
      <c r="I251" s="82"/>
      <c r="J251" s="5"/>
      <c r="K251" s="6"/>
    </row>
    <row r="252" spans="1:11" s="29" customFormat="1" ht="15.75" x14ac:dyDescent="0.25">
      <c r="A252" s="7"/>
      <c r="B252" s="73" t="s">
        <v>244</v>
      </c>
      <c r="C252" s="74" t="s">
        <v>67</v>
      </c>
      <c r="D252" s="73">
        <f>340*0.9</f>
        <v>306</v>
      </c>
      <c r="E252" s="82">
        <v>1.1000000000000001</v>
      </c>
      <c r="F252" s="82">
        <f t="shared" si="24"/>
        <v>336.6</v>
      </c>
      <c r="G252" s="82">
        <f t="shared" si="22"/>
        <v>0.7</v>
      </c>
      <c r="H252" s="82">
        <f t="shared" si="26"/>
        <v>214.2</v>
      </c>
      <c r="I252" s="82">
        <v>3.6399999999999997</v>
      </c>
      <c r="J252" s="5">
        <v>1.8</v>
      </c>
      <c r="K252" s="6">
        <f t="shared" si="23"/>
        <v>550.80000000000007</v>
      </c>
    </row>
    <row r="253" spans="1:11" s="29" customFormat="1" ht="15.75" x14ac:dyDescent="0.25">
      <c r="A253" s="7"/>
      <c r="B253" s="73" t="s">
        <v>236</v>
      </c>
      <c r="C253" s="74" t="s">
        <v>66</v>
      </c>
      <c r="D253" s="73">
        <v>340</v>
      </c>
      <c r="E253" s="82">
        <v>0.9</v>
      </c>
      <c r="F253" s="82">
        <f t="shared" si="24"/>
        <v>306</v>
      </c>
      <c r="G253" s="82">
        <f t="shared" si="22"/>
        <v>1.2000000000000002</v>
      </c>
      <c r="H253" s="82">
        <f t="shared" si="26"/>
        <v>408.00000000000006</v>
      </c>
      <c r="I253" s="82">
        <v>6.92</v>
      </c>
      <c r="J253" s="5">
        <v>2.1</v>
      </c>
      <c r="K253" s="6">
        <f t="shared" si="23"/>
        <v>714</v>
      </c>
    </row>
    <row r="254" spans="1:11" s="29" customFormat="1" ht="15.75" x14ac:dyDescent="0.25">
      <c r="A254" s="7"/>
      <c r="B254" s="73"/>
      <c r="C254" s="74"/>
      <c r="D254" s="73"/>
      <c r="E254" s="82"/>
      <c r="F254" s="82"/>
      <c r="G254" s="82"/>
      <c r="H254" s="82"/>
      <c r="I254" s="82"/>
      <c r="J254" s="5"/>
      <c r="K254" s="6"/>
    </row>
    <row r="255" spans="1:11" s="29" customFormat="1" ht="15.75" x14ac:dyDescent="0.25">
      <c r="A255" s="7">
        <f>+A251+1</f>
        <v>123</v>
      </c>
      <c r="B255" s="88" t="s">
        <v>245</v>
      </c>
      <c r="C255" s="74"/>
      <c r="D255" s="73"/>
      <c r="E255" s="82"/>
      <c r="F255" s="82"/>
      <c r="G255" s="82"/>
      <c r="H255" s="82"/>
      <c r="I255" s="82"/>
      <c r="J255" s="5"/>
      <c r="K255" s="6"/>
    </row>
    <row r="256" spans="1:11" s="29" customFormat="1" ht="15.75" x14ac:dyDescent="0.25">
      <c r="A256" s="7"/>
      <c r="B256" s="73" t="s">
        <v>236</v>
      </c>
      <c r="C256" s="74" t="s">
        <v>66</v>
      </c>
      <c r="D256" s="73">
        <v>1110</v>
      </c>
      <c r="E256" s="82">
        <v>0.9</v>
      </c>
      <c r="F256" s="82">
        <f t="shared" si="24"/>
        <v>999</v>
      </c>
      <c r="G256" s="82">
        <f t="shared" si="22"/>
        <v>1.2000000000000002</v>
      </c>
      <c r="H256" s="82">
        <f t="shared" si="26"/>
        <v>1332.0000000000002</v>
      </c>
      <c r="I256" s="82">
        <v>22.580000000000002</v>
      </c>
      <c r="J256" s="5">
        <v>2.1</v>
      </c>
      <c r="K256" s="6">
        <f t="shared" si="23"/>
        <v>2331</v>
      </c>
    </row>
    <row r="257" spans="1:11" s="29" customFormat="1" ht="15.75" x14ac:dyDescent="0.25">
      <c r="A257" s="7"/>
      <c r="B257" s="73" t="s">
        <v>237</v>
      </c>
      <c r="C257" s="74" t="s">
        <v>67</v>
      </c>
      <c r="D257" s="73">
        <f>1110*0.9</f>
        <v>999</v>
      </c>
      <c r="E257" s="82">
        <v>1.3</v>
      </c>
      <c r="F257" s="82">
        <f t="shared" si="24"/>
        <v>1298.7</v>
      </c>
      <c r="G257" s="82">
        <f t="shared" si="22"/>
        <v>1.5999999999999999</v>
      </c>
      <c r="H257" s="82">
        <f t="shared" si="26"/>
        <v>1598.3999999999999</v>
      </c>
      <c r="I257" s="82">
        <v>27.1</v>
      </c>
      <c r="J257" s="5">
        <v>2.9</v>
      </c>
      <c r="K257" s="6">
        <f t="shared" si="23"/>
        <v>2897.1</v>
      </c>
    </row>
    <row r="258" spans="1:11" s="29" customFormat="1" ht="15.75" x14ac:dyDescent="0.25">
      <c r="A258" s="7"/>
      <c r="B258" s="73" t="s">
        <v>238</v>
      </c>
      <c r="C258" s="74" t="s">
        <v>66</v>
      </c>
      <c r="D258" s="73">
        <v>1110</v>
      </c>
      <c r="E258" s="82">
        <v>0.45</v>
      </c>
      <c r="F258" s="82">
        <f t="shared" si="24"/>
        <v>499.5</v>
      </c>
      <c r="G258" s="82">
        <f t="shared" si="22"/>
        <v>0.65000000000000013</v>
      </c>
      <c r="H258" s="82">
        <f t="shared" si="26"/>
        <v>721.50000000000011</v>
      </c>
      <c r="I258" s="82">
        <v>12.23</v>
      </c>
      <c r="J258" s="5">
        <v>1.1000000000000001</v>
      </c>
      <c r="K258" s="6">
        <f t="shared" si="23"/>
        <v>1221</v>
      </c>
    </row>
    <row r="259" spans="1:11" s="29" customFormat="1" ht="15.75" x14ac:dyDescent="0.25">
      <c r="A259" s="7"/>
      <c r="B259" s="73" t="s">
        <v>236</v>
      </c>
      <c r="C259" s="74" t="s">
        <v>66</v>
      </c>
      <c r="D259" s="73">
        <v>1110</v>
      </c>
      <c r="E259" s="82">
        <v>0.9</v>
      </c>
      <c r="F259" s="82">
        <f t="shared" si="24"/>
        <v>999</v>
      </c>
      <c r="G259" s="82">
        <f t="shared" si="22"/>
        <v>1.2000000000000002</v>
      </c>
      <c r="H259" s="82">
        <f t="shared" si="26"/>
        <v>1332.0000000000002</v>
      </c>
      <c r="I259" s="82">
        <v>22.580000000000002</v>
      </c>
      <c r="J259" s="5">
        <v>2.1</v>
      </c>
      <c r="K259" s="6">
        <f t="shared" si="23"/>
        <v>2331</v>
      </c>
    </row>
    <row r="260" spans="1:11" s="29" customFormat="1" ht="15.75" x14ac:dyDescent="0.25">
      <c r="A260" s="7"/>
      <c r="B260" s="73" t="s">
        <v>239</v>
      </c>
      <c r="C260" s="74" t="s">
        <v>66</v>
      </c>
      <c r="D260" s="73">
        <f>1110*2</f>
        <v>2220</v>
      </c>
      <c r="E260" s="82">
        <v>0.5</v>
      </c>
      <c r="F260" s="82">
        <f t="shared" si="24"/>
        <v>1110</v>
      </c>
      <c r="G260" s="82">
        <f t="shared" si="22"/>
        <v>0.7</v>
      </c>
      <c r="H260" s="82">
        <f t="shared" si="26"/>
        <v>1554</v>
      </c>
      <c r="I260" s="82">
        <v>26.34</v>
      </c>
      <c r="J260" s="5">
        <v>1.2</v>
      </c>
      <c r="K260" s="6">
        <f t="shared" si="23"/>
        <v>2664</v>
      </c>
    </row>
    <row r="261" spans="1:11" s="29" customFormat="1" ht="15.75" x14ac:dyDescent="0.25">
      <c r="A261" s="7"/>
      <c r="B261" s="73"/>
      <c r="C261" s="74"/>
      <c r="D261" s="73"/>
      <c r="E261" s="82"/>
      <c r="F261" s="82"/>
      <c r="G261" s="82"/>
      <c r="H261" s="82"/>
      <c r="I261" s="82"/>
      <c r="J261" s="5"/>
      <c r="K261" s="6"/>
    </row>
    <row r="262" spans="1:11" s="29" customFormat="1" ht="15.75" x14ac:dyDescent="0.25">
      <c r="A262" s="7">
        <f>+A255+1</f>
        <v>124</v>
      </c>
      <c r="B262" s="73" t="s">
        <v>246</v>
      </c>
      <c r="C262" s="74" t="s">
        <v>66</v>
      </c>
      <c r="D262" s="73">
        <v>80</v>
      </c>
      <c r="E262" s="82">
        <v>1.4</v>
      </c>
      <c r="F262" s="82">
        <f t="shared" si="24"/>
        <v>112</v>
      </c>
      <c r="G262" s="82">
        <f t="shared" si="22"/>
        <v>1.9</v>
      </c>
      <c r="H262" s="82">
        <f t="shared" si="26"/>
        <v>152</v>
      </c>
      <c r="I262" s="82">
        <v>2.5799999999999996</v>
      </c>
      <c r="J262" s="5">
        <v>3.3</v>
      </c>
      <c r="K262" s="6">
        <f t="shared" si="23"/>
        <v>264</v>
      </c>
    </row>
    <row r="263" spans="1:11" s="29" customFormat="1" ht="15.75" x14ac:dyDescent="0.25">
      <c r="A263" s="7"/>
      <c r="B263" s="73"/>
      <c r="C263" s="74"/>
      <c r="D263" s="73"/>
      <c r="E263" s="82"/>
      <c r="F263" s="82"/>
      <c r="G263" s="82"/>
      <c r="H263" s="82"/>
      <c r="I263" s="82"/>
      <c r="J263" s="5"/>
      <c r="K263" s="6"/>
    </row>
    <row r="264" spans="1:11" s="29" customFormat="1" ht="15.75" x14ac:dyDescent="0.25">
      <c r="A264" s="7"/>
      <c r="B264" s="83" t="s">
        <v>247</v>
      </c>
      <c r="C264" s="74"/>
      <c r="D264" s="73"/>
      <c r="E264" s="82"/>
      <c r="F264" s="82"/>
      <c r="G264" s="82"/>
      <c r="H264" s="82"/>
      <c r="I264" s="82"/>
      <c r="J264" s="5"/>
      <c r="K264" s="6"/>
    </row>
    <row r="265" spans="1:11" s="29" customFormat="1" ht="15.75" x14ac:dyDescent="0.25">
      <c r="A265" s="7">
        <f>+A262+1</f>
        <v>125</v>
      </c>
      <c r="B265" s="73" t="s">
        <v>248</v>
      </c>
      <c r="C265" s="74" t="s">
        <v>116</v>
      </c>
      <c r="D265" s="73">
        <v>14</v>
      </c>
      <c r="E265" s="82">
        <v>570</v>
      </c>
      <c r="F265" s="82">
        <f t="shared" si="24"/>
        <v>7980</v>
      </c>
      <c r="G265" s="82">
        <f t="shared" si="22"/>
        <v>380</v>
      </c>
      <c r="H265" s="82">
        <f t="shared" si="26"/>
        <v>5320</v>
      </c>
      <c r="I265" s="82">
        <v>84.45</v>
      </c>
      <c r="J265" s="5">
        <v>950</v>
      </c>
      <c r="K265" s="6">
        <f t="shared" si="23"/>
        <v>13300</v>
      </c>
    </row>
    <row r="266" spans="1:11" s="29" customFormat="1" ht="15.75" x14ac:dyDescent="0.25">
      <c r="A266" s="7">
        <f>+A265+1</f>
        <v>126</v>
      </c>
      <c r="B266" s="73" t="s">
        <v>249</v>
      </c>
      <c r="C266" s="74" t="s">
        <v>116</v>
      </c>
      <c r="D266" s="73">
        <v>2</v>
      </c>
      <c r="E266" s="82">
        <v>660</v>
      </c>
      <c r="F266" s="82">
        <f t="shared" si="24"/>
        <v>1320</v>
      </c>
      <c r="G266" s="82">
        <f t="shared" si="22"/>
        <v>440</v>
      </c>
      <c r="H266" s="82">
        <f t="shared" si="26"/>
        <v>880</v>
      </c>
      <c r="I266" s="82">
        <v>13.97</v>
      </c>
      <c r="J266" s="5">
        <v>1100</v>
      </c>
      <c r="K266" s="6">
        <f t="shared" si="23"/>
        <v>2200</v>
      </c>
    </row>
    <row r="267" spans="1:11" s="29" customFormat="1" ht="15.75" x14ac:dyDescent="0.25">
      <c r="A267" s="7">
        <f>+A266+1</f>
        <v>127</v>
      </c>
      <c r="B267" s="73" t="s">
        <v>250</v>
      </c>
      <c r="C267" s="74" t="s">
        <v>116</v>
      </c>
      <c r="D267" s="73">
        <v>1</v>
      </c>
      <c r="E267" s="82">
        <v>3120</v>
      </c>
      <c r="F267" s="82">
        <f t="shared" si="24"/>
        <v>3120</v>
      </c>
      <c r="G267" s="82">
        <f t="shared" si="22"/>
        <v>1680</v>
      </c>
      <c r="H267" s="82">
        <f t="shared" si="26"/>
        <v>1680</v>
      </c>
      <c r="I267" s="82">
        <v>26.67</v>
      </c>
      <c r="J267" s="5">
        <v>4800</v>
      </c>
      <c r="K267" s="6">
        <f t="shared" si="23"/>
        <v>4800</v>
      </c>
    </row>
    <row r="268" spans="1:11" s="29" customFormat="1" ht="15.75" x14ac:dyDescent="0.25">
      <c r="A268" s="7"/>
      <c r="B268" s="73"/>
      <c r="C268" s="74"/>
      <c r="D268" s="73"/>
      <c r="E268" s="82"/>
      <c r="F268" s="82"/>
      <c r="G268" s="82"/>
      <c r="H268" s="82"/>
      <c r="I268" s="82"/>
      <c r="J268" s="5"/>
      <c r="K268" s="6"/>
    </row>
    <row r="269" spans="1:11" s="29" customFormat="1" ht="15.75" x14ac:dyDescent="0.25">
      <c r="A269" s="7"/>
      <c r="B269" s="83" t="s">
        <v>251</v>
      </c>
      <c r="C269" s="74"/>
      <c r="D269" s="73"/>
      <c r="E269" s="82"/>
      <c r="F269" s="82"/>
      <c r="G269" s="82"/>
      <c r="H269" s="82"/>
      <c r="I269" s="82"/>
      <c r="J269" s="5"/>
      <c r="K269" s="6"/>
    </row>
    <row r="270" spans="1:11" s="29" customFormat="1" ht="15.75" x14ac:dyDescent="0.25">
      <c r="A270" s="7">
        <f>+A267+1</f>
        <v>128</v>
      </c>
      <c r="B270" s="73" t="s">
        <v>317</v>
      </c>
      <c r="C270" s="74" t="s">
        <v>116</v>
      </c>
      <c r="D270" s="73">
        <v>3</v>
      </c>
      <c r="E270" s="82">
        <v>1825.2599999999998</v>
      </c>
      <c r="F270" s="82">
        <f t="shared" si="24"/>
        <v>5475.7799999999988</v>
      </c>
      <c r="G270" s="82">
        <f t="shared" si="22"/>
        <v>1321.7400000000002</v>
      </c>
      <c r="H270" s="82">
        <f t="shared" si="26"/>
        <v>3965.2200000000007</v>
      </c>
      <c r="I270" s="82">
        <v>62.94</v>
      </c>
      <c r="J270" s="5">
        <v>3147</v>
      </c>
      <c r="K270" s="6">
        <f t="shared" si="23"/>
        <v>9441</v>
      </c>
    </row>
    <row r="271" spans="1:11" s="29" customFormat="1" ht="15.75" x14ac:dyDescent="0.25">
      <c r="A271" s="7">
        <f>+A270+1</f>
        <v>129</v>
      </c>
      <c r="B271" s="73" t="s">
        <v>318</v>
      </c>
      <c r="C271" s="74" t="s">
        <v>116</v>
      </c>
      <c r="D271" s="73">
        <v>2</v>
      </c>
      <c r="E271" s="82">
        <v>1560.78</v>
      </c>
      <c r="F271" s="82">
        <f t="shared" si="24"/>
        <v>3121.56</v>
      </c>
      <c r="G271" s="82">
        <f t="shared" si="22"/>
        <v>1130.22</v>
      </c>
      <c r="H271" s="82">
        <f t="shared" si="26"/>
        <v>2260.44</v>
      </c>
      <c r="I271" s="82">
        <v>35.880000000000003</v>
      </c>
      <c r="J271" s="5">
        <v>2691</v>
      </c>
      <c r="K271" s="6">
        <f t="shared" si="23"/>
        <v>5382</v>
      </c>
    </row>
    <row r="272" spans="1:11" s="29" customFormat="1" ht="15.75" x14ac:dyDescent="0.25">
      <c r="A272" s="7">
        <f t="shared" ref="A272:A274" si="27">+A271+1</f>
        <v>130</v>
      </c>
      <c r="B272" s="73" t="s">
        <v>319</v>
      </c>
      <c r="C272" s="74" t="s">
        <v>116</v>
      </c>
      <c r="D272" s="73">
        <v>2</v>
      </c>
      <c r="E272" s="82">
        <v>887.4</v>
      </c>
      <c r="F272" s="82">
        <f t="shared" si="24"/>
        <v>1774.8</v>
      </c>
      <c r="G272" s="82">
        <f>+J272-E272</f>
        <v>642.6</v>
      </c>
      <c r="H272" s="82">
        <f t="shared" si="26"/>
        <v>1285.2</v>
      </c>
      <c r="I272" s="82">
        <v>20.399999999999999</v>
      </c>
      <c r="J272" s="5">
        <v>1530</v>
      </c>
      <c r="K272" s="6">
        <f>J272*D272</f>
        <v>3060</v>
      </c>
    </row>
    <row r="273" spans="1:11" s="29" customFormat="1" ht="15.75" x14ac:dyDescent="0.25">
      <c r="A273" s="7">
        <f t="shared" si="27"/>
        <v>131</v>
      </c>
      <c r="B273" s="73" t="s">
        <v>320</v>
      </c>
      <c r="C273" s="74" t="s">
        <v>116</v>
      </c>
      <c r="D273" s="73">
        <v>1</v>
      </c>
      <c r="E273" s="82">
        <v>1541.06</v>
      </c>
      <c r="F273" s="82">
        <f t="shared" ref="F273:F331" si="28">+E273*D273</f>
        <v>1541.06</v>
      </c>
      <c r="G273" s="82">
        <f>+J273-E273</f>
        <v>1115.94</v>
      </c>
      <c r="H273" s="82">
        <f t="shared" si="26"/>
        <v>1115.94</v>
      </c>
      <c r="I273" s="82">
        <v>17.720000000000002</v>
      </c>
      <c r="J273" s="5">
        <v>2657</v>
      </c>
      <c r="K273" s="6">
        <f>J273*D273</f>
        <v>2657</v>
      </c>
    </row>
    <row r="274" spans="1:11" s="29" customFormat="1" ht="15.75" x14ac:dyDescent="0.25">
      <c r="A274" s="7">
        <f t="shared" si="27"/>
        <v>132</v>
      </c>
      <c r="B274" s="73" t="s">
        <v>321</v>
      </c>
      <c r="C274" s="74" t="s">
        <v>116</v>
      </c>
      <c r="D274" s="73">
        <v>2</v>
      </c>
      <c r="E274" s="82">
        <v>1990.56</v>
      </c>
      <c r="F274" s="82">
        <f t="shared" si="28"/>
        <v>3981.12</v>
      </c>
      <c r="G274" s="82">
        <f>+J274-E274</f>
        <v>1441.44</v>
      </c>
      <c r="H274" s="82">
        <f t="shared" si="26"/>
        <v>2882.88</v>
      </c>
      <c r="I274" s="82">
        <v>45.76</v>
      </c>
      <c r="J274" s="5">
        <v>3432</v>
      </c>
      <c r="K274" s="6">
        <f>J274*D274</f>
        <v>6864</v>
      </c>
    </row>
    <row r="275" spans="1:11" s="29" customFormat="1" ht="15.75" x14ac:dyDescent="0.25">
      <c r="A275" s="7"/>
      <c r="B275" s="73"/>
      <c r="C275" s="74"/>
      <c r="D275" s="73"/>
      <c r="E275" s="82"/>
      <c r="F275" s="82"/>
      <c r="G275" s="82"/>
      <c r="H275" s="82"/>
      <c r="I275" s="82"/>
      <c r="J275" s="5"/>
      <c r="K275" s="6"/>
    </row>
    <row r="276" spans="1:11" s="29" customFormat="1" ht="15.75" x14ac:dyDescent="0.25">
      <c r="A276" s="7"/>
      <c r="B276" s="81" t="s">
        <v>252</v>
      </c>
      <c r="C276" s="74"/>
      <c r="D276" s="73"/>
      <c r="E276" s="82"/>
      <c r="F276" s="82"/>
      <c r="G276" s="82"/>
      <c r="H276" s="82"/>
      <c r="I276" s="82"/>
      <c r="J276" s="5"/>
      <c r="K276" s="6"/>
    </row>
    <row r="277" spans="1:11" s="29" customFormat="1" ht="15.75" x14ac:dyDescent="0.25">
      <c r="A277" s="7"/>
      <c r="B277" s="83" t="s">
        <v>253</v>
      </c>
      <c r="C277" s="74"/>
      <c r="D277" s="73"/>
      <c r="E277" s="82"/>
      <c r="F277" s="82"/>
      <c r="G277" s="82"/>
      <c r="H277" s="82"/>
      <c r="I277" s="82"/>
      <c r="J277" s="5"/>
      <c r="K277" s="6"/>
    </row>
    <row r="278" spans="1:11" s="29" customFormat="1" ht="15.75" x14ac:dyDescent="0.25">
      <c r="A278" s="7">
        <f>+A274+1</f>
        <v>133</v>
      </c>
      <c r="B278" s="73" t="s">
        <v>254</v>
      </c>
      <c r="C278" s="74" t="s">
        <v>116</v>
      </c>
      <c r="D278" s="73">
        <v>19</v>
      </c>
      <c r="E278" s="82">
        <v>65.8</v>
      </c>
      <c r="F278" s="82">
        <f t="shared" si="28"/>
        <v>1250.2</v>
      </c>
      <c r="G278" s="82">
        <f>+J278-E278</f>
        <v>74.2</v>
      </c>
      <c r="H278" s="82">
        <f t="shared" si="26"/>
        <v>1409.8</v>
      </c>
      <c r="I278" s="82">
        <v>22.740000000000002</v>
      </c>
      <c r="J278" s="5">
        <v>140</v>
      </c>
      <c r="K278" s="6">
        <f>J278*D278</f>
        <v>2660</v>
      </c>
    </row>
    <row r="279" spans="1:11" s="29" customFormat="1" ht="15.75" x14ac:dyDescent="0.25">
      <c r="A279" s="7">
        <f>+A278+1</f>
        <v>134</v>
      </c>
      <c r="B279" s="73" t="s">
        <v>255</v>
      </c>
      <c r="C279" s="74" t="s">
        <v>116</v>
      </c>
      <c r="D279" s="73">
        <v>8</v>
      </c>
      <c r="E279" s="82">
        <v>70.5</v>
      </c>
      <c r="F279" s="82">
        <f t="shared" si="28"/>
        <v>564</v>
      </c>
      <c r="G279" s="82">
        <f>+J279-E279</f>
        <v>79.5</v>
      </c>
      <c r="H279" s="82">
        <f t="shared" si="26"/>
        <v>636</v>
      </c>
      <c r="I279" s="82">
        <v>10.26</v>
      </c>
      <c r="J279" s="5">
        <v>150</v>
      </c>
      <c r="K279" s="6">
        <f>J279*D279</f>
        <v>1200</v>
      </c>
    </row>
    <row r="280" spans="1:11" s="29" customFormat="1" ht="15.75" x14ac:dyDescent="0.25">
      <c r="A280" s="7">
        <f t="shared" ref="A280:A282" si="29">+A279+1</f>
        <v>135</v>
      </c>
      <c r="B280" s="73" t="s">
        <v>256</v>
      </c>
      <c r="C280" s="74" t="s">
        <v>116</v>
      </c>
      <c r="D280" s="73">
        <v>6</v>
      </c>
      <c r="E280" s="82">
        <v>98.699999999999989</v>
      </c>
      <c r="F280" s="82">
        <f t="shared" si="28"/>
        <v>592.19999999999993</v>
      </c>
      <c r="G280" s="82">
        <f>+J280-E280</f>
        <v>111.30000000000001</v>
      </c>
      <c r="H280" s="82">
        <f t="shared" si="26"/>
        <v>667.80000000000007</v>
      </c>
      <c r="I280" s="82">
        <v>10.78</v>
      </c>
      <c r="J280" s="5">
        <v>210</v>
      </c>
      <c r="K280" s="6">
        <f>J280*D280</f>
        <v>1260</v>
      </c>
    </row>
    <row r="281" spans="1:11" s="29" customFormat="1" ht="15.75" x14ac:dyDescent="0.25">
      <c r="A281" s="7">
        <f t="shared" si="29"/>
        <v>136</v>
      </c>
      <c r="B281" s="73" t="s">
        <v>257</v>
      </c>
      <c r="C281" s="74" t="s">
        <v>116</v>
      </c>
      <c r="D281" s="73">
        <v>1</v>
      </c>
      <c r="E281" s="82">
        <v>72.849999999999994</v>
      </c>
      <c r="F281" s="82">
        <f t="shared" si="28"/>
        <v>72.849999999999994</v>
      </c>
      <c r="G281" s="82">
        <f>+J281-E281</f>
        <v>82.15</v>
      </c>
      <c r="H281" s="82">
        <f t="shared" si="26"/>
        <v>82.15</v>
      </c>
      <c r="I281" s="82">
        <v>1.33</v>
      </c>
      <c r="J281" s="5">
        <v>155</v>
      </c>
      <c r="K281" s="6">
        <f>J281*D281</f>
        <v>155</v>
      </c>
    </row>
    <row r="282" spans="1:11" s="29" customFormat="1" ht="15.75" x14ac:dyDescent="0.25">
      <c r="A282" s="7">
        <f t="shared" si="29"/>
        <v>137</v>
      </c>
      <c r="B282" s="73" t="s">
        <v>258</v>
      </c>
      <c r="C282" s="74" t="s">
        <v>116</v>
      </c>
      <c r="D282" s="73">
        <v>1</v>
      </c>
      <c r="E282" s="82">
        <v>112.8</v>
      </c>
      <c r="F282" s="82">
        <f t="shared" si="28"/>
        <v>112.8</v>
      </c>
      <c r="G282" s="82">
        <f>+J282-E282</f>
        <v>127.2</v>
      </c>
      <c r="H282" s="82">
        <f t="shared" si="26"/>
        <v>127.2</v>
      </c>
      <c r="I282" s="82">
        <v>2.0599999999999996</v>
      </c>
      <c r="J282" s="5">
        <v>240</v>
      </c>
      <c r="K282" s="6">
        <f>J282*D282</f>
        <v>240</v>
      </c>
    </row>
    <row r="283" spans="1:11" s="29" customFormat="1" ht="15.75" x14ac:dyDescent="0.25">
      <c r="A283" s="7"/>
      <c r="B283" s="73"/>
      <c r="C283" s="74"/>
      <c r="D283" s="73"/>
      <c r="E283" s="82"/>
      <c r="F283" s="82"/>
      <c r="G283" s="82"/>
      <c r="H283" s="82"/>
      <c r="I283" s="82"/>
      <c r="J283" s="5"/>
      <c r="K283" s="6"/>
    </row>
    <row r="284" spans="1:11" s="29" customFormat="1" ht="15.75" x14ac:dyDescent="0.25">
      <c r="A284" s="7"/>
      <c r="B284" s="83" t="s">
        <v>259</v>
      </c>
      <c r="C284" s="74"/>
      <c r="D284" s="73"/>
      <c r="E284" s="82"/>
      <c r="F284" s="82"/>
      <c r="G284" s="82"/>
      <c r="H284" s="82"/>
      <c r="I284" s="82"/>
      <c r="J284" s="5"/>
      <c r="K284" s="6"/>
    </row>
    <row r="285" spans="1:11" s="29" customFormat="1" ht="15.75" x14ac:dyDescent="0.25">
      <c r="A285" s="7">
        <f>+A282+1</f>
        <v>138</v>
      </c>
      <c r="B285" s="73" t="s">
        <v>260</v>
      </c>
      <c r="C285" s="74" t="s">
        <v>116</v>
      </c>
      <c r="D285" s="73">
        <v>4</v>
      </c>
      <c r="E285" s="82">
        <v>101.75000000000001</v>
      </c>
      <c r="F285" s="82">
        <f t="shared" si="28"/>
        <v>407.00000000000006</v>
      </c>
      <c r="G285" s="82">
        <f>+J285-E285</f>
        <v>83.249999999999986</v>
      </c>
      <c r="H285" s="82">
        <f t="shared" si="26"/>
        <v>332.99999999999994</v>
      </c>
      <c r="I285" s="82">
        <v>5.38</v>
      </c>
      <c r="J285" s="5">
        <v>185</v>
      </c>
      <c r="K285" s="6">
        <f>J285*D285</f>
        <v>740</v>
      </c>
    </row>
    <row r="286" spans="1:11" s="29" customFormat="1" ht="15.75" x14ac:dyDescent="0.25">
      <c r="A286" s="7">
        <f>+A285+1</f>
        <v>139</v>
      </c>
      <c r="B286" s="73" t="s">
        <v>261</v>
      </c>
      <c r="C286" s="74" t="s">
        <v>116</v>
      </c>
      <c r="D286" s="73">
        <v>21</v>
      </c>
      <c r="E286" s="82">
        <v>104.50000000000001</v>
      </c>
      <c r="F286" s="82">
        <f t="shared" si="28"/>
        <v>2194.5000000000005</v>
      </c>
      <c r="G286" s="82">
        <f>+J286-E286</f>
        <v>85.499999999999986</v>
      </c>
      <c r="H286" s="82">
        <f t="shared" si="26"/>
        <v>1795.4999999999998</v>
      </c>
      <c r="I286" s="82">
        <v>28.96</v>
      </c>
      <c r="J286" s="5">
        <v>190</v>
      </c>
      <c r="K286" s="6">
        <f>J286*D286</f>
        <v>3990</v>
      </c>
    </row>
    <row r="287" spans="1:11" s="29" customFormat="1" ht="15.75" x14ac:dyDescent="0.25">
      <c r="A287" s="7">
        <f t="shared" ref="A287:A289" si="30">+A286+1</f>
        <v>140</v>
      </c>
      <c r="B287" s="73" t="s">
        <v>262</v>
      </c>
      <c r="C287" s="74" t="s">
        <v>116</v>
      </c>
      <c r="D287" s="73">
        <v>3</v>
      </c>
      <c r="E287" s="82">
        <v>115.50000000000001</v>
      </c>
      <c r="F287" s="82">
        <f t="shared" si="28"/>
        <v>346.50000000000006</v>
      </c>
      <c r="G287" s="82">
        <f>+J287-E287</f>
        <v>94.499999999999986</v>
      </c>
      <c r="H287" s="82">
        <f t="shared" si="26"/>
        <v>283.49999999999994</v>
      </c>
      <c r="I287" s="82">
        <v>4.58</v>
      </c>
      <c r="J287" s="5">
        <v>210</v>
      </c>
      <c r="K287" s="6">
        <f>J287*D287</f>
        <v>630</v>
      </c>
    </row>
    <row r="288" spans="1:11" s="29" customFormat="1" ht="15.75" x14ac:dyDescent="0.25">
      <c r="A288" s="7">
        <f t="shared" si="30"/>
        <v>141</v>
      </c>
      <c r="B288" s="73" t="s">
        <v>263</v>
      </c>
      <c r="C288" s="74" t="s">
        <v>116</v>
      </c>
      <c r="D288" s="73">
        <v>2</v>
      </c>
      <c r="E288" s="82">
        <v>118.25000000000001</v>
      </c>
      <c r="F288" s="82">
        <f t="shared" si="28"/>
        <v>236.50000000000003</v>
      </c>
      <c r="G288" s="82">
        <f>+J288-E288</f>
        <v>96.749999999999986</v>
      </c>
      <c r="H288" s="82">
        <f t="shared" si="26"/>
        <v>193.49999999999997</v>
      </c>
      <c r="I288" s="82">
        <v>3.13</v>
      </c>
      <c r="J288" s="5">
        <v>215</v>
      </c>
      <c r="K288" s="6">
        <f>J288*D288</f>
        <v>430</v>
      </c>
    </row>
    <row r="289" spans="1:11" s="29" customFormat="1" ht="15.75" x14ac:dyDescent="0.25">
      <c r="A289" s="7">
        <f t="shared" si="30"/>
        <v>142</v>
      </c>
      <c r="B289" s="73" t="s">
        <v>264</v>
      </c>
      <c r="C289" s="74" t="s">
        <v>116</v>
      </c>
      <c r="D289" s="73">
        <v>30</v>
      </c>
      <c r="E289" s="82">
        <v>60.500000000000007</v>
      </c>
      <c r="F289" s="82">
        <f t="shared" si="28"/>
        <v>1815.0000000000002</v>
      </c>
      <c r="G289" s="82">
        <f>+J289-E289</f>
        <v>49.499999999999993</v>
      </c>
      <c r="H289" s="82">
        <f t="shared" si="26"/>
        <v>1484.9999999999998</v>
      </c>
      <c r="I289" s="82">
        <v>23.96</v>
      </c>
      <c r="J289" s="5">
        <v>110</v>
      </c>
      <c r="K289" s="6">
        <f>J289*D289</f>
        <v>3300</v>
      </c>
    </row>
    <row r="290" spans="1:11" s="29" customFormat="1" ht="15.75" x14ac:dyDescent="0.25">
      <c r="A290" s="7"/>
      <c r="B290" s="73"/>
      <c r="C290" s="74"/>
      <c r="D290" s="73"/>
      <c r="E290" s="82"/>
      <c r="F290" s="82"/>
      <c r="G290" s="82"/>
      <c r="H290" s="82"/>
      <c r="I290" s="82"/>
      <c r="J290" s="5"/>
      <c r="K290" s="6"/>
    </row>
    <row r="291" spans="1:11" s="29" customFormat="1" ht="15.75" x14ac:dyDescent="0.25">
      <c r="A291" s="7"/>
      <c r="B291" s="83" t="s">
        <v>265</v>
      </c>
      <c r="C291" s="74"/>
      <c r="D291" s="73"/>
      <c r="E291" s="82"/>
      <c r="F291" s="82"/>
      <c r="G291" s="82"/>
      <c r="H291" s="82"/>
      <c r="I291" s="82"/>
      <c r="J291" s="5"/>
      <c r="K291" s="6"/>
    </row>
    <row r="292" spans="1:11" s="29" customFormat="1" ht="15.75" x14ac:dyDescent="0.25">
      <c r="A292" s="7">
        <f>+A289+1</f>
        <v>143</v>
      </c>
      <c r="B292" s="73" t="s">
        <v>266</v>
      </c>
      <c r="C292" s="74" t="s">
        <v>116</v>
      </c>
      <c r="D292" s="73">
        <v>3</v>
      </c>
      <c r="E292" s="82">
        <v>81.599999999999994</v>
      </c>
      <c r="F292" s="82">
        <f t="shared" si="28"/>
        <v>244.79999999999998</v>
      </c>
      <c r="G292" s="82">
        <f t="shared" ref="G292:G303" si="31">+J292-E292</f>
        <v>88.4</v>
      </c>
      <c r="H292" s="82">
        <f t="shared" ref="H292:H355" si="32">+G292*D292</f>
        <v>265.20000000000005</v>
      </c>
      <c r="I292" s="82">
        <v>4.2799999999999994</v>
      </c>
      <c r="J292" s="5">
        <v>170</v>
      </c>
      <c r="K292" s="6">
        <f t="shared" ref="K292:K303" si="33">J292*D292</f>
        <v>510</v>
      </c>
    </row>
    <row r="293" spans="1:11" s="29" customFormat="1" ht="15.75" x14ac:dyDescent="0.25">
      <c r="A293" s="7">
        <f>+A292+1</f>
        <v>144</v>
      </c>
      <c r="B293" s="73" t="s">
        <v>267</v>
      </c>
      <c r="C293" s="74" t="s">
        <v>116</v>
      </c>
      <c r="D293" s="73">
        <v>6</v>
      </c>
      <c r="E293" s="82">
        <v>79.2</v>
      </c>
      <c r="F293" s="82">
        <f t="shared" si="28"/>
        <v>475.20000000000005</v>
      </c>
      <c r="G293" s="82">
        <f t="shared" si="31"/>
        <v>85.8</v>
      </c>
      <c r="H293" s="82">
        <f t="shared" si="32"/>
        <v>514.79999999999995</v>
      </c>
      <c r="I293" s="82">
        <v>8.31</v>
      </c>
      <c r="J293" s="5">
        <v>165</v>
      </c>
      <c r="K293" s="6">
        <f t="shared" si="33"/>
        <v>990</v>
      </c>
    </row>
    <row r="294" spans="1:11" s="29" customFormat="1" ht="15.75" x14ac:dyDescent="0.25">
      <c r="A294" s="7">
        <f t="shared" ref="A294:A303" si="34">+A293+1</f>
        <v>145</v>
      </c>
      <c r="B294" s="73" t="s">
        <v>268</v>
      </c>
      <c r="C294" s="74" t="s">
        <v>116</v>
      </c>
      <c r="D294" s="73">
        <v>33</v>
      </c>
      <c r="E294" s="82">
        <v>76.8</v>
      </c>
      <c r="F294" s="82">
        <f t="shared" si="28"/>
        <v>2534.4</v>
      </c>
      <c r="G294" s="82">
        <f t="shared" si="31"/>
        <v>83.2</v>
      </c>
      <c r="H294" s="82">
        <f t="shared" si="32"/>
        <v>2745.6</v>
      </c>
      <c r="I294" s="82">
        <v>44.29</v>
      </c>
      <c r="J294" s="5">
        <v>160</v>
      </c>
      <c r="K294" s="6">
        <f t="shared" si="33"/>
        <v>5280</v>
      </c>
    </row>
    <row r="295" spans="1:11" s="29" customFormat="1" ht="15.75" x14ac:dyDescent="0.25">
      <c r="A295" s="7">
        <f t="shared" si="34"/>
        <v>146</v>
      </c>
      <c r="B295" s="73" t="s">
        <v>269</v>
      </c>
      <c r="C295" s="74" t="s">
        <v>116</v>
      </c>
      <c r="D295" s="73">
        <v>1</v>
      </c>
      <c r="E295" s="82">
        <v>79.2</v>
      </c>
      <c r="F295" s="82">
        <f t="shared" si="28"/>
        <v>79.2</v>
      </c>
      <c r="G295" s="82">
        <f t="shared" si="31"/>
        <v>85.8</v>
      </c>
      <c r="H295" s="82">
        <f t="shared" si="32"/>
        <v>85.8</v>
      </c>
      <c r="I295" s="82">
        <v>1.39</v>
      </c>
      <c r="J295" s="5">
        <v>165</v>
      </c>
      <c r="K295" s="6">
        <f t="shared" si="33"/>
        <v>165</v>
      </c>
    </row>
    <row r="296" spans="1:11" s="29" customFormat="1" ht="15.75" x14ac:dyDescent="0.25">
      <c r="A296" s="7">
        <f t="shared" si="34"/>
        <v>147</v>
      </c>
      <c r="B296" s="73" t="s">
        <v>269</v>
      </c>
      <c r="C296" s="74" t="s">
        <v>116</v>
      </c>
      <c r="D296" s="73">
        <v>2</v>
      </c>
      <c r="E296" s="82">
        <v>79.2</v>
      </c>
      <c r="F296" s="82">
        <f t="shared" si="28"/>
        <v>158.4</v>
      </c>
      <c r="G296" s="82">
        <f t="shared" si="31"/>
        <v>85.8</v>
      </c>
      <c r="H296" s="82">
        <f t="shared" si="32"/>
        <v>171.6</v>
      </c>
      <c r="I296" s="82">
        <v>2.7699999999999996</v>
      </c>
      <c r="J296" s="5">
        <v>165</v>
      </c>
      <c r="K296" s="6">
        <f t="shared" si="33"/>
        <v>330</v>
      </c>
    </row>
    <row r="297" spans="1:11" s="29" customFormat="1" ht="15.75" x14ac:dyDescent="0.25">
      <c r="A297" s="7">
        <f t="shared" si="34"/>
        <v>148</v>
      </c>
      <c r="B297" s="73" t="s">
        <v>270</v>
      </c>
      <c r="C297" s="74" t="s">
        <v>116</v>
      </c>
      <c r="D297" s="73">
        <v>1</v>
      </c>
      <c r="E297" s="82">
        <v>79.2</v>
      </c>
      <c r="F297" s="82">
        <f t="shared" si="28"/>
        <v>79.2</v>
      </c>
      <c r="G297" s="82">
        <f t="shared" si="31"/>
        <v>85.8</v>
      </c>
      <c r="H297" s="82">
        <f t="shared" si="32"/>
        <v>85.8</v>
      </c>
      <c r="I297" s="82">
        <v>1.39</v>
      </c>
      <c r="J297" s="5">
        <v>165</v>
      </c>
      <c r="K297" s="6">
        <f t="shared" si="33"/>
        <v>165</v>
      </c>
    </row>
    <row r="298" spans="1:11" s="29" customFormat="1" ht="15.75" x14ac:dyDescent="0.25">
      <c r="A298" s="7">
        <f t="shared" si="34"/>
        <v>149</v>
      </c>
      <c r="B298" s="73" t="s">
        <v>271</v>
      </c>
      <c r="C298" s="74" t="s">
        <v>116</v>
      </c>
      <c r="D298" s="73">
        <v>2</v>
      </c>
      <c r="E298" s="82">
        <v>81.599999999999994</v>
      </c>
      <c r="F298" s="82">
        <f t="shared" si="28"/>
        <v>163.19999999999999</v>
      </c>
      <c r="G298" s="82">
        <f t="shared" si="31"/>
        <v>88.4</v>
      </c>
      <c r="H298" s="82">
        <f t="shared" si="32"/>
        <v>176.8</v>
      </c>
      <c r="I298" s="82">
        <v>2.86</v>
      </c>
      <c r="J298" s="5">
        <v>170</v>
      </c>
      <c r="K298" s="6">
        <f t="shared" si="33"/>
        <v>340</v>
      </c>
    </row>
    <row r="299" spans="1:11" s="29" customFormat="1" ht="15.75" x14ac:dyDescent="0.25">
      <c r="A299" s="7">
        <f t="shared" si="34"/>
        <v>150</v>
      </c>
      <c r="B299" s="73" t="s">
        <v>272</v>
      </c>
      <c r="C299" s="74" t="s">
        <v>116</v>
      </c>
      <c r="D299" s="73">
        <v>1</v>
      </c>
      <c r="E299" s="82">
        <v>76.8</v>
      </c>
      <c r="F299" s="82">
        <f t="shared" si="28"/>
        <v>76.8</v>
      </c>
      <c r="G299" s="82">
        <f t="shared" si="31"/>
        <v>83.2</v>
      </c>
      <c r="H299" s="82">
        <f t="shared" si="32"/>
        <v>83.2</v>
      </c>
      <c r="I299" s="82">
        <v>1.35</v>
      </c>
      <c r="J299" s="5">
        <v>160</v>
      </c>
      <c r="K299" s="6">
        <f t="shared" si="33"/>
        <v>160</v>
      </c>
    </row>
    <row r="300" spans="1:11" s="29" customFormat="1" ht="15.75" x14ac:dyDescent="0.25">
      <c r="A300" s="7">
        <f t="shared" si="34"/>
        <v>151</v>
      </c>
      <c r="B300" s="73" t="s">
        <v>273</v>
      </c>
      <c r="C300" s="74" t="s">
        <v>116</v>
      </c>
      <c r="D300" s="73">
        <v>1</v>
      </c>
      <c r="E300" s="82">
        <v>91.2</v>
      </c>
      <c r="F300" s="82">
        <f t="shared" si="28"/>
        <v>91.2</v>
      </c>
      <c r="G300" s="82">
        <f t="shared" si="31"/>
        <v>98.8</v>
      </c>
      <c r="H300" s="82">
        <f t="shared" si="32"/>
        <v>98.8</v>
      </c>
      <c r="I300" s="82">
        <v>1.6</v>
      </c>
      <c r="J300" s="5">
        <v>190</v>
      </c>
      <c r="K300" s="6">
        <f t="shared" si="33"/>
        <v>190</v>
      </c>
    </row>
    <row r="301" spans="1:11" s="29" customFormat="1" ht="15.75" x14ac:dyDescent="0.25">
      <c r="A301" s="7">
        <f t="shared" si="34"/>
        <v>152</v>
      </c>
      <c r="B301" s="73" t="s">
        <v>274</v>
      </c>
      <c r="C301" s="74" t="s">
        <v>116</v>
      </c>
      <c r="D301" s="73">
        <v>2</v>
      </c>
      <c r="E301" s="82">
        <v>76.8</v>
      </c>
      <c r="F301" s="82">
        <f t="shared" si="28"/>
        <v>153.6</v>
      </c>
      <c r="G301" s="82">
        <f t="shared" si="31"/>
        <v>83.2</v>
      </c>
      <c r="H301" s="82">
        <f t="shared" si="32"/>
        <v>166.4</v>
      </c>
      <c r="I301" s="82">
        <v>2.69</v>
      </c>
      <c r="J301" s="5">
        <v>160</v>
      </c>
      <c r="K301" s="6">
        <f t="shared" si="33"/>
        <v>320</v>
      </c>
    </row>
    <row r="302" spans="1:11" s="29" customFormat="1" ht="15.75" x14ac:dyDescent="0.25">
      <c r="A302" s="7">
        <f t="shared" si="34"/>
        <v>153</v>
      </c>
      <c r="B302" s="73" t="s">
        <v>275</v>
      </c>
      <c r="C302" s="74" t="s">
        <v>116</v>
      </c>
      <c r="D302" s="73">
        <v>2</v>
      </c>
      <c r="E302" s="82">
        <v>225.6</v>
      </c>
      <c r="F302" s="82">
        <f t="shared" si="28"/>
        <v>451.2</v>
      </c>
      <c r="G302" s="82">
        <f t="shared" si="31"/>
        <v>244.4</v>
      </c>
      <c r="H302" s="82">
        <f t="shared" si="32"/>
        <v>488.8</v>
      </c>
      <c r="I302" s="82">
        <v>7.89</v>
      </c>
      <c r="J302" s="5">
        <v>470</v>
      </c>
      <c r="K302" s="6">
        <f t="shared" si="33"/>
        <v>940</v>
      </c>
    </row>
    <row r="303" spans="1:11" s="29" customFormat="1" ht="15.75" x14ac:dyDescent="0.25">
      <c r="A303" s="7">
        <f t="shared" si="34"/>
        <v>154</v>
      </c>
      <c r="B303" s="73" t="s">
        <v>264</v>
      </c>
      <c r="C303" s="74" t="s">
        <v>116</v>
      </c>
      <c r="D303" s="73">
        <v>54</v>
      </c>
      <c r="E303" s="82">
        <v>52.8</v>
      </c>
      <c r="F303" s="82">
        <f t="shared" si="28"/>
        <v>2851.2</v>
      </c>
      <c r="G303" s="82">
        <f t="shared" si="31"/>
        <v>57.2</v>
      </c>
      <c r="H303" s="82">
        <f t="shared" si="32"/>
        <v>3088.8</v>
      </c>
      <c r="I303" s="82">
        <v>49.82</v>
      </c>
      <c r="J303" s="5">
        <v>110</v>
      </c>
      <c r="K303" s="6">
        <f t="shared" si="33"/>
        <v>5940</v>
      </c>
    </row>
    <row r="304" spans="1:11" s="29" customFormat="1" ht="15.75" x14ac:dyDescent="0.25">
      <c r="A304" s="7"/>
      <c r="B304" s="73"/>
      <c r="C304" s="74"/>
      <c r="D304" s="73"/>
      <c r="E304" s="82"/>
      <c r="F304" s="82"/>
      <c r="G304" s="82"/>
      <c r="H304" s="82"/>
      <c r="I304" s="82"/>
      <c r="J304" s="5"/>
      <c r="K304" s="6"/>
    </row>
    <row r="305" spans="1:11" s="29" customFormat="1" ht="15.75" x14ac:dyDescent="0.25">
      <c r="A305" s="7">
        <f>+A302+1</f>
        <v>154</v>
      </c>
      <c r="B305" s="73" t="s">
        <v>276</v>
      </c>
      <c r="C305" s="74" t="s">
        <v>164</v>
      </c>
      <c r="D305" s="73">
        <v>1</v>
      </c>
      <c r="E305" s="82">
        <v>2250</v>
      </c>
      <c r="F305" s="82">
        <f t="shared" si="28"/>
        <v>2250</v>
      </c>
      <c r="G305" s="82">
        <f>+J305-E305</f>
        <v>2750</v>
      </c>
      <c r="H305" s="82">
        <f t="shared" si="32"/>
        <v>2750</v>
      </c>
      <c r="I305" s="82">
        <v>44.36</v>
      </c>
      <c r="J305" s="5">
        <v>5000</v>
      </c>
      <c r="K305" s="6">
        <f>J305*D305</f>
        <v>5000</v>
      </c>
    </row>
    <row r="306" spans="1:11" s="29" customFormat="1" ht="15.75" x14ac:dyDescent="0.25">
      <c r="A306" s="7">
        <f>+A305+1</f>
        <v>155</v>
      </c>
      <c r="B306" s="73" t="s">
        <v>277</v>
      </c>
      <c r="C306" s="74" t="s">
        <v>164</v>
      </c>
      <c r="D306" s="73">
        <v>1</v>
      </c>
      <c r="E306" s="82">
        <v>3150</v>
      </c>
      <c r="F306" s="82">
        <f t="shared" si="28"/>
        <v>3150</v>
      </c>
      <c r="G306" s="82">
        <f>+J306-E306</f>
        <v>3850</v>
      </c>
      <c r="H306" s="82">
        <f t="shared" si="32"/>
        <v>3850</v>
      </c>
      <c r="I306" s="82">
        <v>62.1</v>
      </c>
      <c r="J306" s="5">
        <v>7000</v>
      </c>
      <c r="K306" s="6">
        <f>J306*D306</f>
        <v>7000</v>
      </c>
    </row>
    <row r="307" spans="1:11" s="29" customFormat="1" ht="15.75" x14ac:dyDescent="0.25">
      <c r="A307" s="7">
        <f t="shared" ref="A307" si="35">+A306+1</f>
        <v>156</v>
      </c>
      <c r="B307" s="73" t="s">
        <v>278</v>
      </c>
      <c r="C307" s="74" t="s">
        <v>164</v>
      </c>
      <c r="D307" s="73">
        <v>1</v>
      </c>
      <c r="E307" s="82"/>
      <c r="F307" s="82"/>
      <c r="G307" s="82">
        <f>+J307-E307</f>
        <v>3500</v>
      </c>
      <c r="H307" s="82">
        <f t="shared" si="32"/>
        <v>3500</v>
      </c>
      <c r="I307" s="82">
        <v>56.46</v>
      </c>
      <c r="J307" s="5">
        <v>3500</v>
      </c>
      <c r="K307" s="6">
        <f>J307*D307</f>
        <v>3500</v>
      </c>
    </row>
    <row r="308" spans="1:11" s="29" customFormat="1" ht="15.75" x14ac:dyDescent="0.25">
      <c r="A308" s="7"/>
      <c r="B308" s="73"/>
      <c r="C308" s="74"/>
      <c r="D308" s="73"/>
      <c r="E308" s="82"/>
      <c r="F308" s="82"/>
      <c r="G308" s="82"/>
      <c r="H308" s="82"/>
      <c r="I308" s="82"/>
      <c r="J308" s="5"/>
      <c r="K308" s="6"/>
    </row>
    <row r="309" spans="1:11" s="29" customFormat="1" ht="15.75" x14ac:dyDescent="0.25">
      <c r="A309" s="7"/>
      <c r="B309" s="81" t="s">
        <v>279</v>
      </c>
      <c r="C309" s="74"/>
      <c r="D309" s="73"/>
      <c r="E309" s="82"/>
      <c r="F309" s="82"/>
      <c r="G309" s="82"/>
      <c r="H309" s="82"/>
      <c r="I309" s="82"/>
      <c r="J309" s="5"/>
      <c r="K309" s="6"/>
    </row>
    <row r="310" spans="1:11" s="29" customFormat="1" ht="15.75" x14ac:dyDescent="0.25">
      <c r="A310" s="7"/>
      <c r="B310" s="61" t="s">
        <v>280</v>
      </c>
      <c r="C310" s="74"/>
      <c r="D310" s="73"/>
      <c r="E310" s="82"/>
      <c r="F310" s="82"/>
      <c r="G310" s="82"/>
      <c r="H310" s="82"/>
      <c r="I310" s="82"/>
      <c r="J310" s="5"/>
      <c r="K310" s="6"/>
    </row>
    <row r="311" spans="1:11" s="29" customFormat="1" ht="15.75" x14ac:dyDescent="0.25">
      <c r="A311" s="7">
        <f>+A307+1</f>
        <v>157</v>
      </c>
      <c r="B311" s="73" t="s">
        <v>281</v>
      </c>
      <c r="C311" s="74" t="s">
        <v>98</v>
      </c>
      <c r="D311" s="73">
        <v>542</v>
      </c>
      <c r="E311" s="82">
        <v>3.2759999999999998</v>
      </c>
      <c r="F311" s="82">
        <f t="shared" si="28"/>
        <v>1775.5919999999999</v>
      </c>
      <c r="G311" s="82">
        <f>+J311-E311</f>
        <v>4.524</v>
      </c>
      <c r="H311" s="82">
        <f t="shared" si="32"/>
        <v>2452.0079999999998</v>
      </c>
      <c r="I311" s="82">
        <v>40.869999999999997</v>
      </c>
      <c r="J311" s="5">
        <v>7.8</v>
      </c>
      <c r="K311" s="6">
        <f>J311*D311</f>
        <v>4227.5999999999995</v>
      </c>
    </row>
    <row r="312" spans="1:11" s="29" customFormat="1" ht="15.75" x14ac:dyDescent="0.25">
      <c r="A312" s="7">
        <f>+A311+1</f>
        <v>158</v>
      </c>
      <c r="B312" s="73" t="s">
        <v>282</v>
      </c>
      <c r="C312" s="74" t="s">
        <v>66</v>
      </c>
      <c r="D312" s="73">
        <v>374</v>
      </c>
      <c r="E312" s="82">
        <v>1.302</v>
      </c>
      <c r="F312" s="82">
        <f t="shared" si="28"/>
        <v>486.94800000000004</v>
      </c>
      <c r="G312" s="82">
        <f>+J312-E312</f>
        <v>1.798</v>
      </c>
      <c r="H312" s="82">
        <f t="shared" si="32"/>
        <v>672.452</v>
      </c>
      <c r="I312" s="82">
        <v>11.209999999999999</v>
      </c>
      <c r="J312" s="5">
        <v>3.1</v>
      </c>
      <c r="K312" s="6">
        <f>J312*D312</f>
        <v>1159.4000000000001</v>
      </c>
    </row>
    <row r="313" spans="1:11" s="29" customFormat="1" ht="15.75" x14ac:dyDescent="0.25">
      <c r="A313" s="7"/>
      <c r="B313" s="73"/>
      <c r="C313" s="74"/>
      <c r="D313" s="73"/>
      <c r="E313" s="82"/>
      <c r="F313" s="82"/>
      <c r="G313" s="82"/>
      <c r="H313" s="82"/>
      <c r="I313" s="82"/>
      <c r="J313" s="5"/>
      <c r="K313" s="6"/>
    </row>
    <row r="314" spans="1:11" s="29" customFormat="1" ht="15.75" x14ac:dyDescent="0.25">
      <c r="A314" s="7">
        <f>+A312+1</f>
        <v>159</v>
      </c>
      <c r="B314" s="73" t="s">
        <v>283</v>
      </c>
      <c r="C314" s="74" t="s">
        <v>98</v>
      </c>
      <c r="D314" s="73">
        <v>796</v>
      </c>
      <c r="E314" s="82">
        <v>3.2759999999999998</v>
      </c>
      <c r="F314" s="82">
        <f t="shared" si="28"/>
        <v>2607.6959999999999</v>
      </c>
      <c r="G314" s="82">
        <f>+J314-E314</f>
        <v>4.524</v>
      </c>
      <c r="H314" s="82">
        <f t="shared" si="32"/>
        <v>3601.1039999999998</v>
      </c>
      <c r="I314" s="82">
        <v>60.019999999999996</v>
      </c>
      <c r="J314" s="5">
        <v>7.8</v>
      </c>
      <c r="K314" s="6">
        <f>J314*D314</f>
        <v>6208.8</v>
      </c>
    </row>
    <row r="315" spans="1:11" s="29" customFormat="1" ht="15.75" x14ac:dyDescent="0.25">
      <c r="A315" s="7">
        <f>+A314+1</f>
        <v>160</v>
      </c>
      <c r="B315" s="73" t="s">
        <v>284</v>
      </c>
      <c r="C315" s="74" t="s">
        <v>66</v>
      </c>
      <c r="D315" s="73">
        <v>569</v>
      </c>
      <c r="E315" s="82">
        <v>1.302</v>
      </c>
      <c r="F315" s="82">
        <f t="shared" si="28"/>
        <v>740.83800000000008</v>
      </c>
      <c r="G315" s="82">
        <f>+J315-E315</f>
        <v>1.798</v>
      </c>
      <c r="H315" s="82">
        <f t="shared" si="32"/>
        <v>1023.062</v>
      </c>
      <c r="I315" s="82">
        <v>17.060000000000002</v>
      </c>
      <c r="J315" s="5">
        <v>3.1</v>
      </c>
      <c r="K315" s="6">
        <f>J315*D315</f>
        <v>1763.9</v>
      </c>
    </row>
    <row r="316" spans="1:11" s="29" customFormat="1" ht="15.75" x14ac:dyDescent="0.25">
      <c r="A316" s="7"/>
      <c r="B316" s="73"/>
      <c r="C316" s="74"/>
      <c r="D316" s="73"/>
      <c r="E316" s="82"/>
      <c r="F316" s="82"/>
      <c r="G316" s="82"/>
      <c r="H316" s="82"/>
      <c r="I316" s="82"/>
      <c r="J316" s="5"/>
      <c r="K316" s="6"/>
    </row>
    <row r="317" spans="1:11" s="29" customFormat="1" ht="15.75" x14ac:dyDescent="0.25">
      <c r="A317" s="7">
        <f>+A315+1</f>
        <v>161</v>
      </c>
      <c r="B317" s="73" t="s">
        <v>285</v>
      </c>
      <c r="C317" s="74" t="s">
        <v>98</v>
      </c>
      <c r="D317" s="73">
        <v>33</v>
      </c>
      <c r="E317" s="82">
        <v>3.2759999999999998</v>
      </c>
      <c r="F317" s="82">
        <f t="shared" si="28"/>
        <v>108.10799999999999</v>
      </c>
      <c r="G317" s="82">
        <f>+J317-E317</f>
        <v>4.524</v>
      </c>
      <c r="H317" s="82">
        <f t="shared" si="32"/>
        <v>149.292</v>
      </c>
      <c r="I317" s="82">
        <v>2.4899999999999998</v>
      </c>
      <c r="J317" s="5">
        <v>7.8</v>
      </c>
      <c r="K317" s="6">
        <f>J317*D317</f>
        <v>257.39999999999998</v>
      </c>
    </row>
    <row r="318" spans="1:11" s="29" customFormat="1" ht="15.75" x14ac:dyDescent="0.25">
      <c r="A318" s="7">
        <f>+A317+1</f>
        <v>162</v>
      </c>
      <c r="B318" s="73" t="s">
        <v>284</v>
      </c>
      <c r="C318" s="74" t="s">
        <v>66</v>
      </c>
      <c r="D318" s="73">
        <v>24</v>
      </c>
      <c r="E318" s="82">
        <v>1.302</v>
      </c>
      <c r="F318" s="82">
        <f t="shared" si="28"/>
        <v>31.248000000000001</v>
      </c>
      <c r="G318" s="82">
        <f>+J318-E318</f>
        <v>1.798</v>
      </c>
      <c r="H318" s="82">
        <f t="shared" si="32"/>
        <v>43.152000000000001</v>
      </c>
      <c r="I318" s="82">
        <v>0.72</v>
      </c>
      <c r="J318" s="5">
        <v>3.1</v>
      </c>
      <c r="K318" s="6">
        <f>J318*D318</f>
        <v>74.400000000000006</v>
      </c>
    </row>
    <row r="319" spans="1:11" s="29" customFormat="1" ht="15.75" x14ac:dyDescent="0.25">
      <c r="A319" s="7"/>
      <c r="B319" s="73"/>
      <c r="C319" s="74"/>
      <c r="D319" s="73"/>
      <c r="E319" s="82"/>
      <c r="F319" s="82"/>
      <c r="G319" s="82"/>
      <c r="H319" s="82"/>
      <c r="I319" s="82"/>
      <c r="J319" s="5"/>
      <c r="K319" s="6"/>
    </row>
    <row r="320" spans="1:11" s="29" customFormat="1" ht="15.75" x14ac:dyDescent="0.25">
      <c r="A320" s="7">
        <f>+A318+1</f>
        <v>163</v>
      </c>
      <c r="B320" s="73" t="s">
        <v>286</v>
      </c>
      <c r="C320" s="74" t="s">
        <v>67</v>
      </c>
      <c r="D320" s="73">
        <v>13</v>
      </c>
      <c r="E320" s="82">
        <v>9.24</v>
      </c>
      <c r="F320" s="82">
        <f t="shared" si="28"/>
        <v>120.12</v>
      </c>
      <c r="G320" s="82">
        <f>+J320-E320</f>
        <v>12.76</v>
      </c>
      <c r="H320" s="82">
        <f t="shared" si="32"/>
        <v>165.88</v>
      </c>
      <c r="I320" s="82">
        <v>2.7699999999999996</v>
      </c>
      <c r="J320" s="5">
        <v>22</v>
      </c>
      <c r="K320" s="6">
        <f>J320*D320</f>
        <v>286</v>
      </c>
    </row>
    <row r="321" spans="1:11" s="29" customFormat="1" ht="15.75" x14ac:dyDescent="0.25">
      <c r="A321" s="7"/>
      <c r="B321" s="73"/>
      <c r="C321" s="74"/>
      <c r="D321" s="73"/>
      <c r="E321" s="82"/>
      <c r="F321" s="82"/>
      <c r="G321" s="82"/>
      <c r="H321" s="82"/>
      <c r="I321" s="82"/>
      <c r="J321" s="5"/>
      <c r="K321" s="6"/>
    </row>
    <row r="322" spans="1:11" s="29" customFormat="1" ht="15.75" x14ac:dyDescent="0.25">
      <c r="A322" s="7">
        <f>+A320+1</f>
        <v>164</v>
      </c>
      <c r="B322" s="73" t="s">
        <v>287</v>
      </c>
      <c r="C322" s="74" t="s">
        <v>116</v>
      </c>
      <c r="D322" s="73">
        <v>1</v>
      </c>
      <c r="E322" s="82">
        <v>126</v>
      </c>
      <c r="F322" s="82">
        <f t="shared" si="28"/>
        <v>126</v>
      </c>
      <c r="G322" s="82">
        <f>+J322-E322</f>
        <v>174</v>
      </c>
      <c r="H322" s="82">
        <f t="shared" si="32"/>
        <v>174</v>
      </c>
      <c r="I322" s="82">
        <v>2.9</v>
      </c>
      <c r="J322" s="5">
        <v>300</v>
      </c>
      <c r="K322" s="6">
        <f>J322*D322</f>
        <v>300</v>
      </c>
    </row>
    <row r="323" spans="1:11" s="29" customFormat="1" ht="15.75" x14ac:dyDescent="0.25">
      <c r="A323" s="7"/>
      <c r="B323" s="73"/>
      <c r="C323" s="74"/>
      <c r="D323" s="73"/>
      <c r="E323" s="82"/>
      <c r="F323" s="82"/>
      <c r="G323" s="82"/>
      <c r="H323" s="82"/>
      <c r="I323" s="82"/>
      <c r="J323" s="5"/>
      <c r="K323" s="6"/>
    </row>
    <row r="324" spans="1:11" s="29" customFormat="1" ht="15.75" x14ac:dyDescent="0.25">
      <c r="A324" s="7"/>
      <c r="B324" s="83" t="s">
        <v>288</v>
      </c>
      <c r="C324" s="74"/>
      <c r="D324" s="73"/>
      <c r="E324" s="82"/>
      <c r="F324" s="82"/>
      <c r="G324" s="82"/>
      <c r="H324" s="82"/>
      <c r="I324" s="82"/>
      <c r="J324" s="5"/>
      <c r="K324" s="6"/>
    </row>
    <row r="325" spans="1:11" s="29" customFormat="1" ht="15.75" x14ac:dyDescent="0.25">
      <c r="A325" s="7">
        <f>+A322+1</f>
        <v>165</v>
      </c>
      <c r="B325" s="73" t="s">
        <v>289</v>
      </c>
      <c r="C325" s="74" t="s">
        <v>116</v>
      </c>
      <c r="D325" s="73">
        <v>2</v>
      </c>
      <c r="E325" s="82">
        <v>412.50000000000006</v>
      </c>
      <c r="F325" s="82">
        <f t="shared" si="28"/>
        <v>825.00000000000011</v>
      </c>
      <c r="G325" s="82">
        <f>+J325-E325</f>
        <v>337.49999999999994</v>
      </c>
      <c r="H325" s="82">
        <f t="shared" si="32"/>
        <v>674.99999999999989</v>
      </c>
      <c r="I325" s="82">
        <v>11.25</v>
      </c>
      <c r="J325" s="5">
        <v>750</v>
      </c>
      <c r="K325" s="6">
        <f>J325*D325</f>
        <v>1500</v>
      </c>
    </row>
    <row r="326" spans="1:11" s="29" customFormat="1" ht="15.75" x14ac:dyDescent="0.25">
      <c r="A326" s="7"/>
      <c r="B326" s="73"/>
      <c r="C326" s="74"/>
      <c r="D326" s="73"/>
      <c r="E326" s="82"/>
      <c r="F326" s="82"/>
      <c r="G326" s="82"/>
      <c r="H326" s="82"/>
      <c r="I326" s="82"/>
      <c r="J326" s="5"/>
      <c r="K326" s="6"/>
    </row>
    <row r="327" spans="1:11" s="29" customFormat="1" ht="15.75" x14ac:dyDescent="0.25">
      <c r="A327" s="7"/>
      <c r="B327" s="83" t="s">
        <v>290</v>
      </c>
      <c r="C327" s="74"/>
      <c r="D327" s="73"/>
      <c r="E327" s="82"/>
      <c r="F327" s="82"/>
      <c r="G327" s="82"/>
      <c r="H327" s="82"/>
      <c r="I327" s="82"/>
      <c r="J327" s="5"/>
      <c r="K327" s="6"/>
    </row>
    <row r="328" spans="1:11" s="29" customFormat="1" ht="15.75" x14ac:dyDescent="0.25">
      <c r="A328" s="7">
        <f>1+A325</f>
        <v>166</v>
      </c>
      <c r="B328" s="73" t="s">
        <v>291</v>
      </c>
      <c r="C328" s="74" t="s">
        <v>116</v>
      </c>
      <c r="D328" s="73">
        <v>2</v>
      </c>
      <c r="E328" s="82">
        <v>111.8</v>
      </c>
      <c r="F328" s="82">
        <f t="shared" si="28"/>
        <v>223.6</v>
      </c>
      <c r="G328" s="82">
        <f>+J328-E328</f>
        <v>103.2</v>
      </c>
      <c r="H328" s="82">
        <f t="shared" si="32"/>
        <v>206.4</v>
      </c>
      <c r="I328" s="82">
        <v>3.44</v>
      </c>
      <c r="J328" s="5">
        <v>215</v>
      </c>
      <c r="K328" s="6">
        <f>J328*D328</f>
        <v>430</v>
      </c>
    </row>
    <row r="329" spans="1:11" s="29" customFormat="1" ht="15.75" x14ac:dyDescent="0.25">
      <c r="A329" s="7">
        <f>1+A328</f>
        <v>167</v>
      </c>
      <c r="B329" s="73" t="s">
        <v>292</v>
      </c>
      <c r="C329" s="74" t="s">
        <v>116</v>
      </c>
      <c r="D329" s="73">
        <v>1</v>
      </c>
      <c r="E329" s="82">
        <v>111.8</v>
      </c>
      <c r="F329" s="82">
        <f t="shared" si="28"/>
        <v>111.8</v>
      </c>
      <c r="G329" s="82">
        <f>+J329-E329</f>
        <v>103.2</v>
      </c>
      <c r="H329" s="82">
        <f t="shared" si="32"/>
        <v>103.2</v>
      </c>
      <c r="I329" s="82">
        <v>1.72</v>
      </c>
      <c r="J329" s="5">
        <v>215</v>
      </c>
      <c r="K329" s="6">
        <f>J329*D329</f>
        <v>215</v>
      </c>
    </row>
    <row r="330" spans="1:11" s="29" customFormat="1" ht="15.75" x14ac:dyDescent="0.25">
      <c r="A330" s="7">
        <f t="shared" ref="A330:A331" si="36">1+A329</f>
        <v>168</v>
      </c>
      <c r="B330" s="73" t="s">
        <v>293</v>
      </c>
      <c r="C330" s="74" t="s">
        <v>116</v>
      </c>
      <c r="D330" s="73">
        <v>4</v>
      </c>
      <c r="E330" s="82">
        <v>208</v>
      </c>
      <c r="F330" s="82">
        <f t="shared" si="28"/>
        <v>832</v>
      </c>
      <c r="G330" s="82">
        <f>+J330-E330</f>
        <v>192</v>
      </c>
      <c r="H330" s="82">
        <f t="shared" si="32"/>
        <v>768</v>
      </c>
      <c r="I330" s="82">
        <v>12.8</v>
      </c>
      <c r="J330" s="5">
        <v>400</v>
      </c>
      <c r="K330" s="6">
        <f>J330*D330</f>
        <v>1600</v>
      </c>
    </row>
    <row r="331" spans="1:11" s="29" customFormat="1" ht="15.75" x14ac:dyDescent="0.25">
      <c r="A331" s="7">
        <f t="shared" si="36"/>
        <v>169</v>
      </c>
      <c r="B331" s="73" t="s">
        <v>294</v>
      </c>
      <c r="C331" s="74" t="s">
        <v>67</v>
      </c>
      <c r="D331" s="73">
        <v>148</v>
      </c>
      <c r="E331" s="82">
        <v>17.16</v>
      </c>
      <c r="F331" s="82">
        <f t="shared" si="28"/>
        <v>2539.6799999999998</v>
      </c>
      <c r="G331" s="82">
        <f>+J331-E331</f>
        <v>15.84</v>
      </c>
      <c r="H331" s="82">
        <f t="shared" si="32"/>
        <v>2344.3200000000002</v>
      </c>
      <c r="I331" s="82">
        <v>39.08</v>
      </c>
      <c r="J331" s="5">
        <v>33</v>
      </c>
      <c r="K331" s="6">
        <f>J331*D331</f>
        <v>4884</v>
      </c>
    </row>
    <row r="332" spans="1:11" s="29" customFormat="1" ht="15.75" x14ac:dyDescent="0.25">
      <c r="A332" s="7"/>
      <c r="B332" s="73"/>
      <c r="C332" s="74"/>
      <c r="D332" s="73"/>
      <c r="E332" s="82"/>
      <c r="F332" s="82"/>
      <c r="G332" s="82"/>
      <c r="H332" s="82"/>
      <c r="I332" s="82"/>
      <c r="J332" s="5"/>
      <c r="K332" s="6"/>
    </row>
    <row r="333" spans="1:11" s="29" customFormat="1" ht="15.75" x14ac:dyDescent="0.25">
      <c r="A333" s="7"/>
      <c r="B333" s="83" t="s">
        <v>295</v>
      </c>
      <c r="C333" s="74"/>
      <c r="D333" s="73"/>
      <c r="E333" s="82"/>
      <c r="F333" s="82"/>
      <c r="G333" s="82"/>
      <c r="H333" s="82"/>
      <c r="I333" s="82"/>
      <c r="J333" s="5"/>
      <c r="K333" s="6"/>
    </row>
    <row r="334" spans="1:11" s="29" customFormat="1" ht="15.75" x14ac:dyDescent="0.25">
      <c r="A334" s="7">
        <f>1+A331</f>
        <v>170</v>
      </c>
      <c r="B334" s="73" t="s">
        <v>296</v>
      </c>
      <c r="C334" s="74" t="s">
        <v>116</v>
      </c>
      <c r="D334" s="73">
        <v>2</v>
      </c>
      <c r="E334" s="82">
        <v>111.8</v>
      </c>
      <c r="F334" s="82">
        <f t="shared" ref="F334:F356" si="37">+E334*D334</f>
        <v>223.6</v>
      </c>
      <c r="G334" s="82">
        <f t="shared" ref="G334:G356" si="38">+J334-E334</f>
        <v>103.2</v>
      </c>
      <c r="H334" s="82">
        <f t="shared" si="32"/>
        <v>206.4</v>
      </c>
      <c r="I334" s="82">
        <v>3.44</v>
      </c>
      <c r="J334" s="5">
        <v>215</v>
      </c>
      <c r="K334" s="6">
        <f t="shared" ref="K334:K356" si="39">J334*D334</f>
        <v>430</v>
      </c>
    </row>
    <row r="335" spans="1:11" s="29" customFormat="1" ht="15.75" x14ac:dyDescent="0.25">
      <c r="A335" s="7">
        <f>1+A334</f>
        <v>171</v>
      </c>
      <c r="B335" s="73" t="s">
        <v>297</v>
      </c>
      <c r="C335" s="74" t="s">
        <v>116</v>
      </c>
      <c r="D335" s="73">
        <v>1</v>
      </c>
      <c r="E335" s="82">
        <v>111.8</v>
      </c>
      <c r="F335" s="82">
        <f t="shared" si="37"/>
        <v>111.8</v>
      </c>
      <c r="G335" s="82">
        <f t="shared" si="38"/>
        <v>103.2</v>
      </c>
      <c r="H335" s="82">
        <f t="shared" si="32"/>
        <v>103.2</v>
      </c>
      <c r="I335" s="82">
        <v>1.72</v>
      </c>
      <c r="J335" s="5">
        <v>215</v>
      </c>
      <c r="K335" s="6">
        <f t="shared" si="39"/>
        <v>215</v>
      </c>
    </row>
    <row r="336" spans="1:11" s="29" customFormat="1" ht="15.75" x14ac:dyDescent="0.25">
      <c r="A336" s="7">
        <f t="shared" ref="A336:A337" si="40">1+A335</f>
        <v>172</v>
      </c>
      <c r="B336" s="73" t="s">
        <v>298</v>
      </c>
      <c r="C336" s="74" t="s">
        <v>116</v>
      </c>
      <c r="D336" s="73">
        <v>2</v>
      </c>
      <c r="E336" s="82">
        <v>111.8</v>
      </c>
      <c r="F336" s="82">
        <f t="shared" si="37"/>
        <v>223.6</v>
      </c>
      <c r="G336" s="82">
        <f t="shared" si="38"/>
        <v>103.2</v>
      </c>
      <c r="H336" s="82">
        <f t="shared" si="32"/>
        <v>206.4</v>
      </c>
      <c r="I336" s="82">
        <v>3.44</v>
      </c>
      <c r="J336" s="5">
        <v>215</v>
      </c>
      <c r="K336" s="6">
        <f t="shared" si="39"/>
        <v>430</v>
      </c>
    </row>
    <row r="337" spans="1:11" s="29" customFormat="1" ht="15.75" x14ac:dyDescent="0.25">
      <c r="A337" s="7">
        <f t="shared" si="40"/>
        <v>173</v>
      </c>
      <c r="B337" s="73" t="s">
        <v>299</v>
      </c>
      <c r="C337" s="74" t="s">
        <v>116</v>
      </c>
      <c r="D337" s="73">
        <v>4</v>
      </c>
      <c r="E337" s="82">
        <v>111.8</v>
      </c>
      <c r="F337" s="82">
        <f t="shared" si="37"/>
        <v>447.2</v>
      </c>
      <c r="G337" s="82">
        <f t="shared" si="38"/>
        <v>103.2</v>
      </c>
      <c r="H337" s="82">
        <f t="shared" si="32"/>
        <v>412.8</v>
      </c>
      <c r="I337" s="82">
        <v>6.88</v>
      </c>
      <c r="J337" s="5">
        <v>215</v>
      </c>
      <c r="K337" s="6">
        <f t="shared" si="39"/>
        <v>860</v>
      </c>
    </row>
    <row r="338" spans="1:11" s="29" customFormat="1" ht="15" customHeight="1" x14ac:dyDescent="0.25">
      <c r="A338" s="7"/>
      <c r="B338" s="73"/>
      <c r="C338" s="74"/>
      <c r="D338" s="73"/>
      <c r="E338" s="5"/>
      <c r="F338" s="82"/>
      <c r="G338" s="82"/>
      <c r="H338" s="82"/>
      <c r="I338" s="82"/>
      <c r="J338" s="5"/>
      <c r="K338" s="6"/>
    </row>
    <row r="339" spans="1:11" s="29" customFormat="1" ht="15.75" x14ac:dyDescent="0.25">
      <c r="A339" s="7"/>
      <c r="B339" s="83" t="s">
        <v>300</v>
      </c>
      <c r="C339" s="74"/>
      <c r="D339" s="73"/>
      <c r="E339" s="82"/>
      <c r="F339" s="82"/>
      <c r="G339" s="82"/>
      <c r="H339" s="82"/>
      <c r="I339" s="82"/>
      <c r="J339" s="5"/>
      <c r="K339" s="6"/>
    </row>
    <row r="340" spans="1:11" s="29" customFormat="1" ht="15.75" x14ac:dyDescent="0.25">
      <c r="A340" s="7">
        <f>1+A337</f>
        <v>174</v>
      </c>
      <c r="B340" s="73" t="s">
        <v>301</v>
      </c>
      <c r="C340" s="74" t="s">
        <v>116</v>
      </c>
      <c r="D340" s="73">
        <v>1</v>
      </c>
      <c r="E340" s="82">
        <v>6300</v>
      </c>
      <c r="F340" s="82">
        <f t="shared" si="37"/>
        <v>6300</v>
      </c>
      <c r="G340" s="82">
        <f t="shared" si="38"/>
        <v>2700</v>
      </c>
      <c r="H340" s="82">
        <f t="shared" si="32"/>
        <v>2700</v>
      </c>
      <c r="I340" s="82">
        <v>45</v>
      </c>
      <c r="J340" s="5">
        <v>9000</v>
      </c>
      <c r="K340" s="6">
        <f t="shared" si="39"/>
        <v>9000</v>
      </c>
    </row>
    <row r="341" spans="1:11" s="29" customFormat="1" ht="15.75" x14ac:dyDescent="0.25">
      <c r="A341" s="7">
        <f>1+A340</f>
        <v>175</v>
      </c>
      <c r="B341" s="73" t="s">
        <v>302</v>
      </c>
      <c r="C341" s="74" t="s">
        <v>164</v>
      </c>
      <c r="D341" s="73">
        <v>1</v>
      </c>
      <c r="E341" s="82">
        <v>3500</v>
      </c>
      <c r="F341" s="82">
        <f t="shared" si="37"/>
        <v>3500</v>
      </c>
      <c r="G341" s="82">
        <f t="shared" si="38"/>
        <v>1500</v>
      </c>
      <c r="H341" s="82">
        <f t="shared" si="32"/>
        <v>1500</v>
      </c>
      <c r="I341" s="82">
        <v>25</v>
      </c>
      <c r="J341" s="5">
        <v>5000</v>
      </c>
      <c r="K341" s="6">
        <f t="shared" si="39"/>
        <v>5000</v>
      </c>
    </row>
    <row r="342" spans="1:11" s="29" customFormat="1" ht="15.75" x14ac:dyDescent="0.25">
      <c r="A342" s="7"/>
      <c r="B342" s="73"/>
      <c r="C342" s="74"/>
      <c r="D342" s="73"/>
      <c r="E342" s="82"/>
      <c r="F342" s="82"/>
      <c r="G342" s="82"/>
      <c r="H342" s="82"/>
      <c r="I342" s="82"/>
      <c r="J342" s="5"/>
      <c r="K342" s="6"/>
    </row>
    <row r="343" spans="1:11" s="29" customFormat="1" ht="15.75" x14ac:dyDescent="0.25">
      <c r="A343" s="7"/>
      <c r="B343" s="81" t="s">
        <v>303</v>
      </c>
      <c r="C343" s="74"/>
      <c r="D343" s="73"/>
      <c r="E343" s="82"/>
      <c r="F343" s="82"/>
      <c r="G343" s="82"/>
      <c r="H343" s="82"/>
      <c r="I343" s="82"/>
      <c r="J343" s="5"/>
      <c r="K343" s="6"/>
    </row>
    <row r="344" spans="1:11" s="29" customFormat="1" ht="15.75" x14ac:dyDescent="0.25">
      <c r="A344" s="7">
        <f>1+A341</f>
        <v>176</v>
      </c>
      <c r="B344" s="89" t="s">
        <v>304</v>
      </c>
      <c r="C344" s="74" t="s">
        <v>164</v>
      </c>
      <c r="D344" s="73">
        <v>1</v>
      </c>
      <c r="E344" s="82">
        <v>1890</v>
      </c>
      <c r="F344" s="82">
        <f t="shared" si="37"/>
        <v>1890</v>
      </c>
      <c r="G344" s="82">
        <f t="shared" si="38"/>
        <v>2310</v>
      </c>
      <c r="H344" s="82">
        <f t="shared" si="32"/>
        <v>2310</v>
      </c>
      <c r="I344" s="82">
        <v>38.5</v>
      </c>
      <c r="J344" s="5">
        <v>4200</v>
      </c>
      <c r="K344" s="6">
        <f t="shared" si="39"/>
        <v>4200</v>
      </c>
    </row>
    <row r="345" spans="1:11" s="29" customFormat="1" ht="15.75" x14ac:dyDescent="0.25">
      <c r="A345" s="7">
        <f>1+A344</f>
        <v>177</v>
      </c>
      <c r="B345" s="89" t="s">
        <v>305</v>
      </c>
      <c r="C345" s="74" t="s">
        <v>164</v>
      </c>
      <c r="D345" s="73">
        <v>1</v>
      </c>
      <c r="E345" s="82">
        <v>1890</v>
      </c>
      <c r="F345" s="82">
        <f t="shared" si="37"/>
        <v>1890</v>
      </c>
      <c r="G345" s="82">
        <f t="shared" si="38"/>
        <v>2310</v>
      </c>
      <c r="H345" s="82">
        <f t="shared" si="32"/>
        <v>2310</v>
      </c>
      <c r="I345" s="82">
        <v>38.5</v>
      </c>
      <c r="J345" s="5">
        <v>4200</v>
      </c>
      <c r="K345" s="6">
        <f t="shared" si="39"/>
        <v>4200</v>
      </c>
    </row>
    <row r="346" spans="1:11" s="29" customFormat="1" ht="15.75" x14ac:dyDescent="0.25">
      <c r="A346" s="7">
        <f t="shared" ref="A346:A347" si="41">1+A345</f>
        <v>178</v>
      </c>
      <c r="B346" s="89" t="s">
        <v>306</v>
      </c>
      <c r="C346" s="74" t="s">
        <v>164</v>
      </c>
      <c r="D346" s="73">
        <v>1</v>
      </c>
      <c r="E346" s="82">
        <v>2700</v>
      </c>
      <c r="F346" s="82">
        <f t="shared" si="37"/>
        <v>2700</v>
      </c>
      <c r="G346" s="82">
        <f t="shared" si="38"/>
        <v>3300</v>
      </c>
      <c r="H346" s="82">
        <f t="shared" si="32"/>
        <v>3300</v>
      </c>
      <c r="I346" s="82">
        <v>55</v>
      </c>
      <c r="J346" s="5">
        <v>6000</v>
      </c>
      <c r="K346" s="6">
        <f t="shared" si="39"/>
        <v>6000</v>
      </c>
    </row>
    <row r="347" spans="1:11" s="29" customFormat="1" ht="15.75" x14ac:dyDescent="0.25">
      <c r="A347" s="7">
        <f t="shared" si="41"/>
        <v>179</v>
      </c>
      <c r="B347" s="89" t="s">
        <v>307</v>
      </c>
      <c r="C347" s="74" t="s">
        <v>164</v>
      </c>
      <c r="D347" s="73">
        <v>1</v>
      </c>
      <c r="E347" s="82">
        <v>2025</v>
      </c>
      <c r="F347" s="82">
        <f t="shared" si="37"/>
        <v>2025</v>
      </c>
      <c r="G347" s="82">
        <f t="shared" si="38"/>
        <v>2475</v>
      </c>
      <c r="H347" s="82">
        <f t="shared" si="32"/>
        <v>2475</v>
      </c>
      <c r="I347" s="82">
        <v>41.25</v>
      </c>
      <c r="J347" s="5">
        <v>4500</v>
      </c>
      <c r="K347" s="6">
        <f t="shared" si="39"/>
        <v>4500</v>
      </c>
    </row>
    <row r="348" spans="1:11" s="29" customFormat="1" ht="15.75" x14ac:dyDescent="0.25">
      <c r="A348" s="7"/>
      <c r="B348" s="89"/>
      <c r="C348" s="74"/>
      <c r="D348" s="73"/>
      <c r="E348" s="82"/>
      <c r="F348" s="82"/>
      <c r="G348" s="82"/>
      <c r="H348" s="82"/>
      <c r="I348" s="82"/>
      <c r="J348" s="5"/>
      <c r="K348" s="6"/>
    </row>
    <row r="349" spans="1:11" s="29" customFormat="1" ht="15.75" x14ac:dyDescent="0.25">
      <c r="A349" s="7"/>
      <c r="B349" s="83" t="s">
        <v>308</v>
      </c>
      <c r="C349" s="74"/>
      <c r="D349" s="73"/>
      <c r="E349" s="82"/>
      <c r="F349" s="82"/>
      <c r="G349" s="82"/>
      <c r="H349" s="82"/>
      <c r="I349" s="82"/>
      <c r="J349" s="5"/>
      <c r="K349" s="6"/>
    </row>
    <row r="350" spans="1:11" s="29" customFormat="1" ht="15.75" x14ac:dyDescent="0.25">
      <c r="A350" s="7">
        <f>1+A347</f>
        <v>180</v>
      </c>
      <c r="B350" s="73" t="s">
        <v>309</v>
      </c>
      <c r="C350" s="74" t="s">
        <v>116</v>
      </c>
      <c r="D350" s="73">
        <v>1</v>
      </c>
      <c r="E350" s="82">
        <v>637.5</v>
      </c>
      <c r="F350" s="82">
        <f t="shared" si="37"/>
        <v>637.5</v>
      </c>
      <c r="G350" s="82">
        <f t="shared" si="38"/>
        <v>212.5</v>
      </c>
      <c r="H350" s="82">
        <f t="shared" si="32"/>
        <v>212.5</v>
      </c>
      <c r="I350" s="82">
        <v>3.55</v>
      </c>
      <c r="J350" s="5">
        <v>850</v>
      </c>
      <c r="K350" s="6">
        <f t="shared" si="39"/>
        <v>850</v>
      </c>
    </row>
    <row r="351" spans="1:11" s="29" customFormat="1" ht="15.75" x14ac:dyDescent="0.25">
      <c r="A351" s="7">
        <f>1+A350</f>
        <v>181</v>
      </c>
      <c r="B351" s="73" t="s">
        <v>310</v>
      </c>
      <c r="C351" s="74" t="s">
        <v>116</v>
      </c>
      <c r="D351" s="73">
        <v>1</v>
      </c>
      <c r="E351" s="82">
        <v>540</v>
      </c>
      <c r="F351" s="82">
        <f t="shared" si="37"/>
        <v>540</v>
      </c>
      <c r="G351" s="82">
        <f t="shared" si="38"/>
        <v>180</v>
      </c>
      <c r="H351" s="82">
        <f t="shared" si="32"/>
        <v>180</v>
      </c>
      <c r="I351" s="82">
        <v>3</v>
      </c>
      <c r="J351" s="5">
        <v>720</v>
      </c>
      <c r="K351" s="6">
        <f t="shared" si="39"/>
        <v>720</v>
      </c>
    </row>
    <row r="352" spans="1:11" s="29" customFormat="1" ht="15.75" x14ac:dyDescent="0.25">
      <c r="A352" s="7">
        <f t="shared" ref="A352:A356" si="42">1+A351</f>
        <v>182</v>
      </c>
      <c r="B352" s="73" t="s">
        <v>311</v>
      </c>
      <c r="C352" s="74" t="s">
        <v>116</v>
      </c>
      <c r="D352" s="73">
        <v>3</v>
      </c>
      <c r="E352" s="82">
        <v>562.5</v>
      </c>
      <c r="F352" s="82">
        <f t="shared" si="37"/>
        <v>1687.5</v>
      </c>
      <c r="G352" s="82">
        <f t="shared" si="38"/>
        <v>187.5</v>
      </c>
      <c r="H352" s="82">
        <f t="shared" si="32"/>
        <v>562.5</v>
      </c>
      <c r="I352" s="82">
        <v>9.379999999999999</v>
      </c>
      <c r="J352" s="5">
        <v>750</v>
      </c>
      <c r="K352" s="6">
        <f t="shared" si="39"/>
        <v>2250</v>
      </c>
    </row>
    <row r="353" spans="1:11" s="29" customFormat="1" ht="15.75" x14ac:dyDescent="0.25">
      <c r="A353" s="7">
        <f t="shared" si="42"/>
        <v>183</v>
      </c>
      <c r="B353" s="73" t="s">
        <v>312</v>
      </c>
      <c r="C353" s="74" t="s">
        <v>116</v>
      </c>
      <c r="D353" s="73">
        <v>2</v>
      </c>
      <c r="E353" s="82">
        <v>675</v>
      </c>
      <c r="F353" s="82">
        <f t="shared" si="37"/>
        <v>1350</v>
      </c>
      <c r="G353" s="82">
        <f t="shared" si="38"/>
        <v>225</v>
      </c>
      <c r="H353" s="82">
        <f t="shared" si="32"/>
        <v>450</v>
      </c>
      <c r="I353" s="82">
        <v>7.5</v>
      </c>
      <c r="J353" s="5">
        <v>900</v>
      </c>
      <c r="K353" s="6">
        <f t="shared" si="39"/>
        <v>1800</v>
      </c>
    </row>
    <row r="354" spans="1:11" s="29" customFormat="1" ht="15.75" x14ac:dyDescent="0.25">
      <c r="A354" s="7">
        <f t="shared" si="42"/>
        <v>184</v>
      </c>
      <c r="B354" s="73" t="s">
        <v>313</v>
      </c>
      <c r="C354" s="74" t="s">
        <v>116</v>
      </c>
      <c r="D354" s="73">
        <v>1</v>
      </c>
      <c r="E354" s="82">
        <v>825</v>
      </c>
      <c r="F354" s="82">
        <f t="shared" si="37"/>
        <v>825</v>
      </c>
      <c r="G354" s="82">
        <f t="shared" si="38"/>
        <v>275</v>
      </c>
      <c r="H354" s="82">
        <f t="shared" si="32"/>
        <v>275</v>
      </c>
      <c r="I354" s="82">
        <v>4.59</v>
      </c>
      <c r="J354" s="5">
        <v>1100</v>
      </c>
      <c r="K354" s="6">
        <f t="shared" si="39"/>
        <v>1100</v>
      </c>
    </row>
    <row r="355" spans="1:11" s="29" customFormat="1" ht="15.75" x14ac:dyDescent="0.25">
      <c r="A355" s="7">
        <f t="shared" si="42"/>
        <v>185</v>
      </c>
      <c r="B355" s="73" t="s">
        <v>314</v>
      </c>
      <c r="C355" s="74" t="s">
        <v>116</v>
      </c>
      <c r="D355" s="73">
        <v>1</v>
      </c>
      <c r="E355" s="82">
        <v>937.5</v>
      </c>
      <c r="F355" s="82">
        <f t="shared" si="37"/>
        <v>937.5</v>
      </c>
      <c r="G355" s="82">
        <f t="shared" si="38"/>
        <v>312.5</v>
      </c>
      <c r="H355" s="82">
        <f t="shared" si="32"/>
        <v>312.5</v>
      </c>
      <c r="I355" s="82">
        <v>5.21</v>
      </c>
      <c r="J355" s="5">
        <v>1250</v>
      </c>
      <c r="K355" s="6">
        <f t="shared" si="39"/>
        <v>1250</v>
      </c>
    </row>
    <row r="356" spans="1:11" s="29" customFormat="1" ht="15.75" x14ac:dyDescent="0.25">
      <c r="A356" s="7">
        <f t="shared" si="42"/>
        <v>186</v>
      </c>
      <c r="B356" s="73" t="s">
        <v>315</v>
      </c>
      <c r="C356" s="74" t="s">
        <v>116</v>
      </c>
      <c r="D356" s="73">
        <v>1</v>
      </c>
      <c r="E356" s="82">
        <v>735</v>
      </c>
      <c r="F356" s="82">
        <f t="shared" si="37"/>
        <v>735</v>
      </c>
      <c r="G356" s="82">
        <f t="shared" si="38"/>
        <v>245</v>
      </c>
      <c r="H356" s="82">
        <f t="shared" ref="H356" si="43">+G356*D356</f>
        <v>245</v>
      </c>
      <c r="I356" s="82">
        <v>4.09</v>
      </c>
      <c r="J356" s="5">
        <v>980</v>
      </c>
      <c r="K356" s="6">
        <f t="shared" si="39"/>
        <v>980</v>
      </c>
    </row>
    <row r="357" spans="1:11" s="29" customFormat="1" ht="15.75" x14ac:dyDescent="0.25">
      <c r="A357" s="7"/>
      <c r="B357" s="89"/>
      <c r="C357" s="73"/>
      <c r="D357" s="73"/>
      <c r="E357" s="82"/>
      <c r="F357" s="82"/>
      <c r="G357" s="82"/>
      <c r="H357" s="82"/>
      <c r="I357" s="82"/>
      <c r="J357" s="5"/>
      <c r="K357" s="6"/>
    </row>
    <row r="358" spans="1:11" s="29" customFormat="1" ht="15.75" x14ac:dyDescent="0.25">
      <c r="A358" s="7"/>
      <c r="B358" s="89"/>
      <c r="C358" s="73"/>
      <c r="D358" s="73"/>
      <c r="E358" s="82"/>
      <c r="F358" s="82"/>
      <c r="G358" s="82"/>
      <c r="H358" s="82"/>
      <c r="I358" s="82"/>
      <c r="J358" s="5"/>
      <c r="K358" s="6"/>
    </row>
    <row r="359" spans="1:11" s="29" customFormat="1" ht="15.75" x14ac:dyDescent="0.25">
      <c r="A359" s="7"/>
      <c r="B359" s="89"/>
      <c r="C359" s="73"/>
      <c r="D359" s="73"/>
      <c r="E359" s="82"/>
      <c r="F359" s="82"/>
      <c r="G359" s="82"/>
      <c r="H359" s="82"/>
      <c r="I359" s="82"/>
      <c r="J359" s="5"/>
      <c r="K359" s="6"/>
    </row>
    <row r="360" spans="1:11" s="29" customFormat="1" ht="15.75" x14ac:dyDescent="0.25">
      <c r="A360" s="7"/>
      <c r="B360" s="89"/>
      <c r="C360" s="74"/>
      <c r="D360" s="82"/>
      <c r="E360" s="82"/>
      <c r="F360" s="82"/>
      <c r="G360" s="82"/>
      <c r="H360" s="82"/>
      <c r="I360" s="82"/>
      <c r="J360" s="5"/>
      <c r="K360" s="6"/>
    </row>
    <row r="361" spans="1:11" s="29" customFormat="1" ht="15.75" x14ac:dyDescent="0.25">
      <c r="A361" s="7"/>
      <c r="B361" s="89"/>
      <c r="C361" s="74"/>
      <c r="D361" s="82"/>
      <c r="E361" s="82"/>
      <c r="F361" s="82"/>
      <c r="G361" s="82"/>
      <c r="H361" s="82"/>
      <c r="I361" s="82"/>
      <c r="J361" s="5"/>
      <c r="K361" s="6"/>
    </row>
    <row r="362" spans="1:11" s="29" customFormat="1" ht="15.75" x14ac:dyDescent="0.25">
      <c r="A362" s="7"/>
      <c r="B362" s="64"/>
      <c r="C362" s="74"/>
      <c r="D362" s="82"/>
      <c r="E362" s="82"/>
      <c r="F362" s="82"/>
      <c r="G362" s="82"/>
      <c r="H362" s="82"/>
      <c r="I362" s="82"/>
      <c r="J362" s="5"/>
      <c r="K362" s="6"/>
    </row>
    <row r="363" spans="1:11" s="29" customFormat="1" ht="16.5" thickBot="1" x14ac:dyDescent="0.3">
      <c r="A363" s="8"/>
      <c r="B363" s="1"/>
      <c r="C363" s="74"/>
      <c r="D363" s="82"/>
      <c r="E363" s="82"/>
      <c r="F363" s="82"/>
      <c r="G363" s="82"/>
      <c r="H363" s="82"/>
      <c r="I363" s="82"/>
      <c r="J363" s="5"/>
      <c r="K363" s="6"/>
    </row>
    <row r="364" spans="1:11" ht="18.75" x14ac:dyDescent="0.25">
      <c r="A364" s="30"/>
      <c r="B364" s="65"/>
      <c r="C364" s="31"/>
      <c r="D364" s="32"/>
      <c r="E364" s="33"/>
      <c r="F364" s="34"/>
      <c r="G364" s="33"/>
      <c r="H364" s="34"/>
      <c r="I364" s="75"/>
      <c r="J364" s="33"/>
      <c r="K364" s="34"/>
    </row>
    <row r="365" spans="1:11" ht="16.5" x14ac:dyDescent="0.25">
      <c r="A365" s="35"/>
      <c r="B365" s="66" t="s">
        <v>6</v>
      </c>
      <c r="C365" s="36"/>
      <c r="D365" s="37"/>
      <c r="E365" s="99">
        <f>SUM(F14:F363)</f>
        <v>209897.02320000003</v>
      </c>
      <c r="F365" s="100"/>
      <c r="G365" s="99">
        <f>SUM(H14:H363)</f>
        <v>234923.34279999993</v>
      </c>
      <c r="H365" s="100"/>
      <c r="I365" s="76">
        <f>SUM(I16:I364)</f>
        <v>3990.5400000000004</v>
      </c>
      <c r="J365" s="99">
        <f>SUM(K14:K363)</f>
        <v>444820.36600000004</v>
      </c>
      <c r="K365" s="100"/>
    </row>
    <row r="366" spans="1:11" ht="16.5" x14ac:dyDescent="0.25">
      <c r="A366" s="38"/>
      <c r="B366" s="67"/>
      <c r="C366" s="39"/>
      <c r="D366" s="40"/>
      <c r="E366" s="41"/>
      <c r="F366" s="42"/>
      <c r="G366" s="41"/>
      <c r="H366" s="42"/>
      <c r="I366" s="77"/>
      <c r="J366" s="41"/>
      <c r="K366" s="42"/>
    </row>
    <row r="367" spans="1:11" ht="16.5" x14ac:dyDescent="0.25">
      <c r="A367" s="35"/>
      <c r="B367" s="66"/>
      <c r="C367" s="43"/>
      <c r="D367" s="37"/>
      <c r="E367" s="44"/>
      <c r="F367" s="45"/>
      <c r="G367" s="44"/>
      <c r="H367" s="45"/>
      <c r="I367" s="78"/>
      <c r="J367" s="44"/>
      <c r="K367" s="45"/>
    </row>
    <row r="368" spans="1:11" ht="16.5" x14ac:dyDescent="0.25">
      <c r="A368" s="35"/>
      <c r="B368" s="66" t="s">
        <v>7</v>
      </c>
      <c r="C368" s="46">
        <v>0.03</v>
      </c>
      <c r="D368" s="37"/>
      <c r="E368" s="99">
        <f>E365*C368</f>
        <v>6296.9106960000008</v>
      </c>
      <c r="F368" s="100"/>
      <c r="G368" s="99">
        <f>G365*C368</f>
        <v>7047.7002839999977</v>
      </c>
      <c r="H368" s="100"/>
      <c r="I368" s="76"/>
      <c r="J368" s="99">
        <f>J365*C368</f>
        <v>13344.610980000001</v>
      </c>
      <c r="K368" s="100"/>
    </row>
    <row r="369" spans="1:11" ht="16.5" x14ac:dyDescent="0.25">
      <c r="A369" s="35"/>
      <c r="B369" s="66"/>
      <c r="C369" s="43"/>
      <c r="D369" s="37"/>
      <c r="E369" s="44"/>
      <c r="F369" s="45"/>
      <c r="G369" s="44"/>
      <c r="H369" s="45"/>
      <c r="I369" s="78"/>
      <c r="J369" s="44"/>
      <c r="K369" s="45"/>
    </row>
    <row r="370" spans="1:11" ht="16.5" x14ac:dyDescent="0.25">
      <c r="A370" s="35"/>
      <c r="B370" s="66" t="s">
        <v>8</v>
      </c>
      <c r="C370" s="46">
        <v>0.2</v>
      </c>
      <c r="D370" s="37"/>
      <c r="E370" s="99">
        <f>+E365*C370</f>
        <v>41979.404640000008</v>
      </c>
      <c r="F370" s="100"/>
      <c r="G370" s="99">
        <f>+G365*C370</f>
        <v>46984.668559999991</v>
      </c>
      <c r="H370" s="100"/>
      <c r="I370" s="76"/>
      <c r="J370" s="99">
        <f>+J365*C370</f>
        <v>88964.073200000013</v>
      </c>
      <c r="K370" s="100"/>
    </row>
    <row r="371" spans="1:11" ht="16.5" x14ac:dyDescent="0.25">
      <c r="A371" s="35"/>
      <c r="B371" s="66"/>
      <c r="C371" s="43"/>
      <c r="D371" s="37"/>
      <c r="E371" s="44"/>
      <c r="F371" s="45"/>
      <c r="G371" s="44"/>
      <c r="H371" s="45"/>
      <c r="I371" s="78"/>
      <c r="J371" s="44"/>
      <c r="K371" s="45"/>
    </row>
    <row r="372" spans="1:11" ht="18.75" x14ac:dyDescent="0.25">
      <c r="A372" s="47"/>
      <c r="B372" s="68" t="s">
        <v>9</v>
      </c>
      <c r="C372" s="48"/>
      <c r="D372" s="49"/>
      <c r="E372" s="97">
        <f>E365+E368+E370</f>
        <v>258173.33853600005</v>
      </c>
      <c r="F372" s="98"/>
      <c r="G372" s="97">
        <f>G365+G368+G370</f>
        <v>288955.71164399991</v>
      </c>
      <c r="H372" s="98"/>
      <c r="I372" s="79"/>
      <c r="J372" s="97">
        <f>J365+J368+J370</f>
        <v>547129.05018000002</v>
      </c>
      <c r="K372" s="98"/>
    </row>
    <row r="373" spans="1:11" ht="19.5" thickBot="1" x14ac:dyDescent="0.3">
      <c r="A373" s="50"/>
      <c r="B373" s="69"/>
      <c r="C373" s="51"/>
      <c r="D373" s="52"/>
      <c r="E373" s="53"/>
      <c r="F373" s="54"/>
      <c r="G373" s="53"/>
      <c r="H373" s="54"/>
      <c r="I373" s="80"/>
      <c r="J373" s="53"/>
      <c r="K373" s="54"/>
    </row>
    <row r="376" spans="1:11" ht="19.5" x14ac:dyDescent="0.25">
      <c r="A376" s="23"/>
      <c r="B376" s="90"/>
    </row>
    <row r="377" spans="1:11" x14ac:dyDescent="0.25">
      <c r="A377" s="23"/>
      <c r="B377" s="3"/>
      <c r="F377" s="55"/>
    </row>
    <row r="378" spans="1:11" x14ac:dyDescent="0.25">
      <c r="A378" s="23"/>
      <c r="B378" s="3"/>
      <c r="F378" s="55"/>
    </row>
    <row r="379" spans="1:11" s="19" customFormat="1" x14ac:dyDescent="0.25">
      <c r="A379" s="23"/>
      <c r="B379" s="3"/>
      <c r="D379" s="21"/>
      <c r="E379" s="22"/>
      <c r="F379" s="23"/>
      <c r="G379" s="23"/>
      <c r="H379" s="23"/>
      <c r="I379" s="23"/>
      <c r="J379" s="23"/>
    </row>
    <row r="380" spans="1:11" s="19" customFormat="1" x14ac:dyDescent="0.25">
      <c r="A380" s="23"/>
      <c r="B380" s="3"/>
      <c r="D380" s="21"/>
      <c r="E380" s="22"/>
      <c r="F380" s="23"/>
      <c r="G380" s="23"/>
      <c r="H380" s="23"/>
      <c r="I380" s="23"/>
      <c r="J380" s="23"/>
    </row>
    <row r="381" spans="1:11" s="19" customFormat="1" x14ac:dyDescent="0.25">
      <c r="A381" s="23"/>
      <c r="B381" s="3"/>
      <c r="D381" s="21"/>
      <c r="E381" s="22"/>
      <c r="F381" s="23"/>
      <c r="G381" s="23"/>
      <c r="H381" s="23"/>
      <c r="I381" s="23"/>
      <c r="J381" s="23"/>
    </row>
  </sheetData>
  <autoFilter ref="A12:K363"/>
  <mergeCells count="17">
    <mergeCell ref="E372:F372"/>
    <mergeCell ref="G372:H372"/>
    <mergeCell ref="J372:K372"/>
    <mergeCell ref="E368:F368"/>
    <mergeCell ref="G368:H368"/>
    <mergeCell ref="J368:K368"/>
    <mergeCell ref="E370:F370"/>
    <mergeCell ref="G370:H370"/>
    <mergeCell ref="J370:K370"/>
    <mergeCell ref="E365:F365"/>
    <mergeCell ref="G365:H365"/>
    <mergeCell ref="J365:K365"/>
    <mergeCell ref="B2:K2"/>
    <mergeCell ref="B4:K4"/>
    <mergeCell ref="B6:K6"/>
    <mergeCell ref="B8:K8"/>
    <mergeCell ref="B10:K10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84"/>
  <sheetViews>
    <sheetView zoomScale="85" zoomScaleNormal="85" workbookViewId="0">
      <selection activeCell="N8" sqref="N8"/>
    </sheetView>
  </sheetViews>
  <sheetFormatPr defaultColWidth="9.140625" defaultRowHeight="15" outlineLevelCol="1" x14ac:dyDescent="0.25"/>
  <cols>
    <col min="1" max="1" width="7.140625" style="19" customWidth="1"/>
    <col min="2" max="2" width="57" style="20" customWidth="1"/>
    <col min="3" max="3" width="11.28515625" style="19" customWidth="1"/>
    <col min="4" max="4" width="11.28515625" style="21" customWidth="1"/>
    <col min="5" max="5" width="10.42578125" style="22" customWidth="1" outlineLevel="1"/>
    <col min="6" max="6" width="12" style="23" customWidth="1" outlineLevel="1"/>
    <col min="7" max="7" width="10.7109375" style="23" customWidth="1" outlineLevel="1"/>
    <col min="8" max="8" width="12.7109375" style="23" customWidth="1" outlineLevel="1"/>
    <col min="9" max="9" width="12.140625" style="23" bestFit="1" customWidth="1" outlineLevel="1"/>
    <col min="10" max="10" width="11.28515625" style="23" customWidth="1"/>
    <col min="11" max="11" width="14.5703125" style="23" customWidth="1"/>
    <col min="12" max="16384" width="9.140625" style="23"/>
  </cols>
  <sheetData>
    <row r="2" spans="1:11" s="14" customFormat="1" ht="22.5" customHeight="1" x14ac:dyDescent="0.25">
      <c r="A2" s="13"/>
      <c r="B2" s="96" t="s">
        <v>334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s="14" customFormat="1" ht="23.25" customHeight="1" x14ac:dyDescent="0.25">
      <c r="A3" s="13"/>
      <c r="B3" s="92"/>
      <c r="C3" s="93"/>
      <c r="D3" s="94"/>
      <c r="E3" s="94"/>
      <c r="F3" s="94"/>
      <c r="G3" s="94"/>
      <c r="H3" s="94"/>
      <c r="I3" s="94"/>
      <c r="J3" s="95"/>
      <c r="K3" s="95"/>
    </row>
    <row r="4" spans="1:11" s="14" customFormat="1" ht="22.5" x14ac:dyDescent="0.25">
      <c r="A4" s="13"/>
      <c r="B4" s="96" t="s">
        <v>336</v>
      </c>
      <c r="C4" s="96"/>
      <c r="D4" s="96"/>
      <c r="E4" s="96"/>
      <c r="F4" s="96"/>
      <c r="G4" s="96"/>
      <c r="H4" s="96"/>
      <c r="I4" s="96"/>
      <c r="J4" s="96"/>
      <c r="K4" s="96"/>
    </row>
    <row r="5" spans="1:11" s="14" customFormat="1" ht="23.25" customHeight="1" x14ac:dyDescent="0.25">
      <c r="A5" s="13"/>
      <c r="B5" s="92"/>
      <c r="C5" s="93"/>
      <c r="D5" s="94"/>
      <c r="E5" s="94"/>
      <c r="F5" s="94"/>
      <c r="G5" s="94"/>
      <c r="H5" s="94"/>
      <c r="I5" s="94"/>
      <c r="J5" s="95"/>
      <c r="K5" s="95"/>
    </row>
    <row r="6" spans="1:11" s="14" customFormat="1" ht="23.25" customHeight="1" x14ac:dyDescent="0.25">
      <c r="A6" s="13"/>
      <c r="B6" s="96" t="s">
        <v>335</v>
      </c>
      <c r="C6" s="96"/>
      <c r="D6" s="96"/>
      <c r="E6" s="96"/>
      <c r="F6" s="96"/>
      <c r="G6" s="96"/>
      <c r="H6" s="96"/>
      <c r="I6" s="96"/>
      <c r="J6" s="96"/>
      <c r="K6" s="96"/>
    </row>
    <row r="7" spans="1:11" s="14" customFormat="1" ht="23.25" customHeight="1" x14ac:dyDescent="0.25">
      <c r="A7" s="13"/>
      <c r="B7" s="92"/>
      <c r="C7" s="93"/>
      <c r="D7" s="94"/>
      <c r="E7" s="94"/>
      <c r="F7" s="94"/>
      <c r="G7" s="94"/>
      <c r="H7" s="94"/>
      <c r="I7" s="94"/>
      <c r="J7" s="95"/>
      <c r="K7" s="95"/>
    </row>
    <row r="8" spans="1:11" s="14" customFormat="1" ht="23.25" customHeight="1" x14ac:dyDescent="0.25">
      <c r="A8" s="13"/>
      <c r="B8" s="96" t="s">
        <v>0</v>
      </c>
      <c r="C8" s="96"/>
      <c r="D8" s="96"/>
      <c r="E8" s="96"/>
      <c r="F8" s="96"/>
      <c r="G8" s="96"/>
      <c r="H8" s="96"/>
      <c r="I8" s="96"/>
      <c r="J8" s="96"/>
      <c r="K8" s="96"/>
    </row>
    <row r="9" spans="1:11" ht="15" customHeight="1" x14ac:dyDescent="0.25"/>
    <row r="10" spans="1:11" ht="25.5" customHeight="1" x14ac:dyDescent="0.25">
      <c r="B10" s="102" t="s">
        <v>338</v>
      </c>
      <c r="C10" s="102"/>
      <c r="D10" s="102"/>
      <c r="E10" s="102"/>
      <c r="F10" s="102"/>
      <c r="G10" s="102"/>
      <c r="H10" s="102"/>
      <c r="I10" s="102"/>
      <c r="J10" s="102"/>
      <c r="K10" s="102"/>
    </row>
    <row r="11" spans="1:11" ht="15.75" thickBot="1" x14ac:dyDescent="0.3">
      <c r="E11" s="21"/>
      <c r="F11" s="21"/>
      <c r="G11" s="21"/>
      <c r="H11" s="21"/>
      <c r="I11" s="21"/>
      <c r="J11" s="22"/>
    </row>
    <row r="12" spans="1:11" s="28" customFormat="1" ht="28.5" x14ac:dyDescent="0.25">
      <c r="A12" s="24"/>
      <c r="B12" s="57" t="s">
        <v>1</v>
      </c>
      <c r="C12" s="25" t="s">
        <v>2</v>
      </c>
      <c r="D12" s="26" t="s">
        <v>3</v>
      </c>
      <c r="E12" s="26" t="s">
        <v>10</v>
      </c>
      <c r="F12" s="26" t="s">
        <v>11</v>
      </c>
      <c r="G12" s="26" t="s">
        <v>12</v>
      </c>
      <c r="H12" s="26" t="s">
        <v>13</v>
      </c>
      <c r="I12" s="26" t="s">
        <v>333</v>
      </c>
      <c r="J12" s="26" t="s">
        <v>4</v>
      </c>
      <c r="K12" s="27" t="s">
        <v>5</v>
      </c>
    </row>
    <row r="13" spans="1:11" s="29" customFormat="1" ht="15.75" x14ac:dyDescent="0.25">
      <c r="A13" s="7"/>
      <c r="B13" s="58"/>
      <c r="C13" s="4"/>
      <c r="D13" s="5"/>
      <c r="E13" s="5"/>
      <c r="F13" s="5"/>
      <c r="G13" s="5"/>
      <c r="H13" s="5"/>
      <c r="I13" s="5"/>
      <c r="J13" s="5"/>
      <c r="K13" s="6"/>
    </row>
    <row r="14" spans="1:11" s="29" customFormat="1" ht="15.75" x14ac:dyDescent="0.25">
      <c r="A14" s="7"/>
      <c r="B14" s="91" t="s">
        <v>91</v>
      </c>
      <c r="C14" s="74"/>
      <c r="D14" s="73"/>
      <c r="E14" s="5"/>
      <c r="F14" s="5"/>
      <c r="G14" s="5"/>
      <c r="H14" s="5"/>
      <c r="I14" s="5"/>
      <c r="J14" s="5"/>
      <c r="K14" s="6"/>
    </row>
    <row r="15" spans="1:11" s="29" customFormat="1" ht="15.75" x14ac:dyDescent="0.25">
      <c r="A15" s="7"/>
      <c r="B15" s="81" t="s">
        <v>92</v>
      </c>
      <c r="C15" s="74"/>
      <c r="D15" s="73"/>
      <c r="E15" s="82"/>
      <c r="F15" s="82"/>
      <c r="G15" s="82"/>
      <c r="H15" s="82"/>
      <c r="I15" s="82"/>
      <c r="J15" s="5"/>
      <c r="K15" s="6"/>
    </row>
    <row r="16" spans="1:11" s="29" customFormat="1" ht="15.75" x14ac:dyDescent="0.25">
      <c r="A16" s="7"/>
      <c r="B16" s="83" t="s">
        <v>93</v>
      </c>
      <c r="C16" s="74"/>
      <c r="D16" s="73"/>
      <c r="E16" s="82"/>
      <c r="F16" s="82"/>
      <c r="G16" s="82"/>
      <c r="H16" s="82"/>
      <c r="I16" s="82"/>
      <c r="J16" s="5"/>
      <c r="K16" s="6"/>
    </row>
    <row r="17" spans="1:11" s="29" customFormat="1" ht="15.75" x14ac:dyDescent="0.25">
      <c r="A17" s="7">
        <v>1</v>
      </c>
      <c r="B17" s="73" t="s">
        <v>94</v>
      </c>
      <c r="C17" s="74" t="s">
        <v>116</v>
      </c>
      <c r="D17" s="73">
        <v>1</v>
      </c>
      <c r="E17" s="82"/>
      <c r="F17" s="82"/>
      <c r="G17" s="82"/>
      <c r="H17" s="82"/>
      <c r="I17" s="82"/>
      <c r="J17" s="5"/>
      <c r="K17" s="6"/>
    </row>
    <row r="18" spans="1:11" s="29" customFormat="1" ht="15.75" x14ac:dyDescent="0.25">
      <c r="A18" s="7"/>
      <c r="B18" s="84" t="s">
        <v>95</v>
      </c>
      <c r="C18" s="74" t="s">
        <v>316</v>
      </c>
      <c r="D18" s="73">
        <f>ROUNDUP(6.75*3.33*3.5,0)</f>
        <v>79</v>
      </c>
      <c r="E18" s="82"/>
      <c r="F18" s="82"/>
      <c r="G18" s="82">
        <f t="shared" ref="G18:G79" si="0">+J18-E18</f>
        <v>2.2000000000000002</v>
      </c>
      <c r="H18" s="82">
        <f t="shared" ref="H18:H166" si="1">+G18*D18</f>
        <v>173.8</v>
      </c>
      <c r="I18" s="82">
        <v>3.16</v>
      </c>
      <c r="J18" s="5">
        <v>2.2000000000000002</v>
      </c>
      <c r="K18" s="6">
        <f t="shared" ref="K18:K79" si="2">J18*D18</f>
        <v>173.8</v>
      </c>
    </row>
    <row r="19" spans="1:11" s="29" customFormat="1" ht="15.75" x14ac:dyDescent="0.25">
      <c r="A19" s="7"/>
      <c r="B19" s="84" t="s">
        <v>96</v>
      </c>
      <c r="C19" s="74" t="s">
        <v>316</v>
      </c>
      <c r="D19" s="73">
        <f>ROUNDUP(4.75*1.33*0.67+1*2.5,0)</f>
        <v>7</v>
      </c>
      <c r="E19" s="82">
        <v>3.06</v>
      </c>
      <c r="F19" s="82">
        <f t="shared" ref="F19:F80" si="3">+E19*D19</f>
        <v>21.42</v>
      </c>
      <c r="G19" s="82">
        <f t="shared" si="0"/>
        <v>3.7399999999999998</v>
      </c>
      <c r="H19" s="82">
        <f t="shared" si="1"/>
        <v>26.18</v>
      </c>
      <c r="I19" s="82">
        <v>0.44</v>
      </c>
      <c r="J19" s="5">
        <v>6.8</v>
      </c>
      <c r="K19" s="6">
        <f t="shared" si="2"/>
        <v>47.6</v>
      </c>
    </row>
    <row r="20" spans="1:11" s="29" customFormat="1" ht="15.75" x14ac:dyDescent="0.25">
      <c r="A20" s="7"/>
      <c r="B20" s="84" t="s">
        <v>97</v>
      </c>
      <c r="C20" s="74" t="s">
        <v>98</v>
      </c>
      <c r="D20" s="73">
        <f>+ROUNDUP(D19*1.85,0)</f>
        <v>13</v>
      </c>
      <c r="E20" s="82">
        <v>0.57999999999999996</v>
      </c>
      <c r="F20" s="82">
        <f t="shared" si="3"/>
        <v>7.5399999999999991</v>
      </c>
      <c r="G20" s="82">
        <f t="shared" si="0"/>
        <v>0.87</v>
      </c>
      <c r="H20" s="82">
        <f t="shared" si="1"/>
        <v>11.31</v>
      </c>
      <c r="I20" s="82">
        <v>0.19</v>
      </c>
      <c r="J20" s="5">
        <v>1.45</v>
      </c>
      <c r="K20" s="6">
        <f t="shared" si="2"/>
        <v>18.849999999999998</v>
      </c>
    </row>
    <row r="21" spans="1:11" s="29" customFormat="1" ht="15.75" x14ac:dyDescent="0.25">
      <c r="A21" s="7"/>
      <c r="B21" s="84" t="s">
        <v>99</v>
      </c>
      <c r="C21" s="74" t="s">
        <v>66</v>
      </c>
      <c r="D21" s="73">
        <f>+ROUNDUP((4.75+1.33)*2*0.67,0)</f>
        <v>9</v>
      </c>
      <c r="E21" s="82">
        <v>5.4</v>
      </c>
      <c r="F21" s="82">
        <f t="shared" si="3"/>
        <v>48.6</v>
      </c>
      <c r="G21" s="82">
        <f t="shared" si="0"/>
        <v>6.6</v>
      </c>
      <c r="H21" s="82">
        <f t="shared" si="1"/>
        <v>59.4</v>
      </c>
      <c r="I21" s="82">
        <v>0.92</v>
      </c>
      <c r="J21" s="5">
        <v>12</v>
      </c>
      <c r="K21" s="6">
        <f t="shared" si="2"/>
        <v>108</v>
      </c>
    </row>
    <row r="22" spans="1:11" s="29" customFormat="1" ht="15.75" x14ac:dyDescent="0.25">
      <c r="A22" s="7"/>
      <c r="B22" s="84"/>
      <c r="C22" s="74"/>
      <c r="D22" s="73"/>
      <c r="E22" s="82"/>
      <c r="F22" s="82"/>
      <c r="G22" s="82"/>
      <c r="H22" s="82"/>
      <c r="I22" s="82"/>
      <c r="J22" s="5"/>
      <c r="K22" s="6"/>
    </row>
    <row r="23" spans="1:11" s="29" customFormat="1" ht="15.75" x14ac:dyDescent="0.25">
      <c r="A23" s="7">
        <f>+A17+1</f>
        <v>2</v>
      </c>
      <c r="B23" s="73" t="s">
        <v>100</v>
      </c>
      <c r="C23" s="74" t="s">
        <v>116</v>
      </c>
      <c r="D23" s="73">
        <v>1</v>
      </c>
      <c r="E23" s="82"/>
      <c r="F23" s="82"/>
      <c r="G23" s="82"/>
      <c r="H23" s="82"/>
      <c r="I23" s="82"/>
      <c r="J23" s="5"/>
      <c r="K23" s="6"/>
    </row>
    <row r="24" spans="1:11" s="29" customFormat="1" ht="15.75" x14ac:dyDescent="0.25">
      <c r="A24" s="7"/>
      <c r="B24" s="84" t="s">
        <v>95</v>
      </c>
      <c r="C24" s="74" t="s">
        <v>316</v>
      </c>
      <c r="D24" s="73">
        <f>ROUNDUP(19.15*3.33*3.5,0)</f>
        <v>224</v>
      </c>
      <c r="E24" s="82"/>
      <c r="F24" s="82"/>
      <c r="G24" s="82">
        <f t="shared" si="0"/>
        <v>2.2000000000000002</v>
      </c>
      <c r="H24" s="82">
        <f t="shared" si="1"/>
        <v>492.80000000000007</v>
      </c>
      <c r="I24" s="82">
        <v>8.9600000000000009</v>
      </c>
      <c r="J24" s="5">
        <v>2.2000000000000002</v>
      </c>
      <c r="K24" s="6">
        <f t="shared" si="2"/>
        <v>492.80000000000007</v>
      </c>
    </row>
    <row r="25" spans="1:11" s="29" customFormat="1" ht="15.75" x14ac:dyDescent="0.25">
      <c r="A25" s="7"/>
      <c r="B25" s="84" t="s">
        <v>96</v>
      </c>
      <c r="C25" s="74" t="s">
        <v>316</v>
      </c>
      <c r="D25" s="73">
        <f>ROUNDUP(19.15*1.33*0.67,0)</f>
        <v>18</v>
      </c>
      <c r="E25" s="82">
        <v>3.06</v>
      </c>
      <c r="F25" s="82">
        <f t="shared" si="3"/>
        <v>55.08</v>
      </c>
      <c r="G25" s="82">
        <f t="shared" si="0"/>
        <v>3.7399999999999998</v>
      </c>
      <c r="H25" s="82">
        <f t="shared" si="1"/>
        <v>67.319999999999993</v>
      </c>
      <c r="I25" s="82">
        <v>1.1300000000000001</v>
      </c>
      <c r="J25" s="5">
        <v>6.8</v>
      </c>
      <c r="K25" s="6">
        <f t="shared" si="2"/>
        <v>122.39999999999999</v>
      </c>
    </row>
    <row r="26" spans="1:11" s="29" customFormat="1" ht="15.75" x14ac:dyDescent="0.25">
      <c r="A26" s="7"/>
      <c r="B26" s="84" t="s">
        <v>97</v>
      </c>
      <c r="C26" s="74" t="s">
        <v>98</v>
      </c>
      <c r="D26" s="73">
        <f>+ROUNDUP(D25*1.85,0)</f>
        <v>34</v>
      </c>
      <c r="E26" s="82">
        <v>0.57999999999999996</v>
      </c>
      <c r="F26" s="82">
        <f t="shared" si="3"/>
        <v>19.72</v>
      </c>
      <c r="G26" s="82">
        <f t="shared" si="0"/>
        <v>0.87</v>
      </c>
      <c r="H26" s="82">
        <f t="shared" si="1"/>
        <v>29.58</v>
      </c>
      <c r="I26" s="82">
        <v>0.5</v>
      </c>
      <c r="J26" s="5">
        <v>1.45</v>
      </c>
      <c r="K26" s="6">
        <f t="shared" si="2"/>
        <v>49.3</v>
      </c>
    </row>
    <row r="27" spans="1:11" s="29" customFormat="1" ht="15.75" x14ac:dyDescent="0.25">
      <c r="A27" s="7"/>
      <c r="B27" s="84" t="s">
        <v>99</v>
      </c>
      <c r="C27" s="74" t="s">
        <v>66</v>
      </c>
      <c r="D27" s="73">
        <v>26</v>
      </c>
      <c r="E27" s="82">
        <v>5.4</v>
      </c>
      <c r="F27" s="82">
        <f t="shared" si="3"/>
        <v>140.4</v>
      </c>
      <c r="G27" s="82">
        <f t="shared" si="0"/>
        <v>6.6</v>
      </c>
      <c r="H27" s="82">
        <f t="shared" si="1"/>
        <v>171.6</v>
      </c>
      <c r="I27" s="82">
        <v>2.64</v>
      </c>
      <c r="J27" s="5">
        <v>12</v>
      </c>
      <c r="K27" s="6">
        <f t="shared" si="2"/>
        <v>312</v>
      </c>
    </row>
    <row r="28" spans="1:11" s="29" customFormat="1" ht="15.75" x14ac:dyDescent="0.25">
      <c r="A28" s="7"/>
      <c r="B28" s="84"/>
      <c r="C28" s="74"/>
      <c r="D28" s="73"/>
      <c r="E28" s="82"/>
      <c r="F28" s="82"/>
      <c r="G28" s="82"/>
      <c r="H28" s="82"/>
      <c r="I28" s="82"/>
      <c r="J28" s="5"/>
      <c r="K28" s="6"/>
    </row>
    <row r="29" spans="1:11" s="29" customFormat="1" ht="15.75" x14ac:dyDescent="0.25">
      <c r="A29" s="7">
        <f>+A23+1</f>
        <v>3</v>
      </c>
      <c r="B29" s="73" t="s">
        <v>101</v>
      </c>
      <c r="C29" s="74" t="s">
        <v>116</v>
      </c>
      <c r="D29" s="73">
        <v>1</v>
      </c>
      <c r="E29" s="82"/>
      <c r="F29" s="82"/>
      <c r="G29" s="82"/>
      <c r="H29" s="82"/>
      <c r="I29" s="82"/>
      <c r="J29" s="5"/>
      <c r="K29" s="6"/>
    </row>
    <row r="30" spans="1:11" s="29" customFormat="1" ht="15.75" x14ac:dyDescent="0.25">
      <c r="A30" s="7"/>
      <c r="B30" s="84" t="s">
        <v>95</v>
      </c>
      <c r="C30" s="74" t="s">
        <v>316</v>
      </c>
      <c r="D30" s="73">
        <f>+ROUNDUP(5*5*3.5,0)</f>
        <v>88</v>
      </c>
      <c r="E30" s="82"/>
      <c r="F30" s="82"/>
      <c r="G30" s="82">
        <f t="shared" si="0"/>
        <v>2.2000000000000002</v>
      </c>
      <c r="H30" s="82">
        <f t="shared" si="1"/>
        <v>193.60000000000002</v>
      </c>
      <c r="I30" s="82">
        <v>3.52</v>
      </c>
      <c r="J30" s="5">
        <v>2.2000000000000002</v>
      </c>
      <c r="K30" s="6">
        <f t="shared" si="2"/>
        <v>193.60000000000002</v>
      </c>
    </row>
    <row r="31" spans="1:11" s="29" customFormat="1" ht="15.75" x14ac:dyDescent="0.25">
      <c r="A31" s="7"/>
      <c r="B31" s="84" t="s">
        <v>96</v>
      </c>
      <c r="C31" s="74" t="s">
        <v>316</v>
      </c>
      <c r="D31" s="73">
        <f>+ROUNDUP(3*3*1.25+1*2.5,0)</f>
        <v>14</v>
      </c>
      <c r="E31" s="82">
        <v>3.06</v>
      </c>
      <c r="F31" s="82">
        <f t="shared" si="3"/>
        <v>42.84</v>
      </c>
      <c r="G31" s="82">
        <f t="shared" si="0"/>
        <v>3.7399999999999998</v>
      </c>
      <c r="H31" s="82">
        <f t="shared" si="1"/>
        <v>52.36</v>
      </c>
      <c r="I31" s="82">
        <v>0.88</v>
      </c>
      <c r="J31" s="5">
        <v>6.8</v>
      </c>
      <c r="K31" s="6">
        <f t="shared" si="2"/>
        <v>95.2</v>
      </c>
    </row>
    <row r="32" spans="1:11" s="29" customFormat="1" ht="15.75" x14ac:dyDescent="0.25">
      <c r="A32" s="7"/>
      <c r="B32" s="84" t="s">
        <v>97</v>
      </c>
      <c r="C32" s="74" t="s">
        <v>98</v>
      </c>
      <c r="D32" s="73">
        <f>+ROUNDUP(D31*1.85,0)</f>
        <v>26</v>
      </c>
      <c r="E32" s="82">
        <v>0.57999999999999996</v>
      </c>
      <c r="F32" s="82">
        <f t="shared" si="3"/>
        <v>15.079999999999998</v>
      </c>
      <c r="G32" s="82">
        <f t="shared" si="0"/>
        <v>0.87</v>
      </c>
      <c r="H32" s="82">
        <f t="shared" si="1"/>
        <v>22.62</v>
      </c>
      <c r="I32" s="82">
        <v>0.38</v>
      </c>
      <c r="J32" s="5">
        <v>1.45</v>
      </c>
      <c r="K32" s="6">
        <f t="shared" si="2"/>
        <v>37.699999999999996</v>
      </c>
    </row>
    <row r="33" spans="1:11" s="29" customFormat="1" ht="15.75" x14ac:dyDescent="0.25">
      <c r="A33" s="7"/>
      <c r="B33" s="84" t="s">
        <v>99</v>
      </c>
      <c r="C33" s="74" t="s">
        <v>66</v>
      </c>
      <c r="D33" s="73">
        <f>3*4+4*2.5</f>
        <v>22</v>
      </c>
      <c r="E33" s="82">
        <v>5.4</v>
      </c>
      <c r="F33" s="82">
        <f t="shared" si="3"/>
        <v>118.80000000000001</v>
      </c>
      <c r="G33" s="82">
        <f t="shared" si="0"/>
        <v>6.6</v>
      </c>
      <c r="H33" s="82">
        <f t="shared" si="1"/>
        <v>145.19999999999999</v>
      </c>
      <c r="I33" s="82">
        <v>2.2399999999999998</v>
      </c>
      <c r="J33" s="5">
        <v>12</v>
      </c>
      <c r="K33" s="6">
        <f t="shared" si="2"/>
        <v>264</v>
      </c>
    </row>
    <row r="34" spans="1:11" s="29" customFormat="1" ht="15.75" x14ac:dyDescent="0.25">
      <c r="A34" s="7"/>
      <c r="B34" s="84"/>
      <c r="C34" s="74"/>
      <c r="D34" s="73"/>
      <c r="E34" s="82"/>
      <c r="F34" s="82"/>
      <c r="G34" s="82"/>
      <c r="H34" s="82"/>
      <c r="I34" s="82"/>
      <c r="J34" s="5"/>
      <c r="K34" s="6"/>
    </row>
    <row r="35" spans="1:11" s="29" customFormat="1" ht="15.75" x14ac:dyDescent="0.25">
      <c r="A35" s="7">
        <f>+A29+1</f>
        <v>4</v>
      </c>
      <c r="B35" s="73" t="s">
        <v>102</v>
      </c>
      <c r="C35" s="74" t="s">
        <v>116</v>
      </c>
      <c r="D35" s="73">
        <v>1</v>
      </c>
      <c r="E35" s="82"/>
      <c r="F35" s="82"/>
      <c r="G35" s="82"/>
      <c r="H35" s="82"/>
      <c r="I35" s="82"/>
      <c r="J35" s="5"/>
      <c r="K35" s="6"/>
    </row>
    <row r="36" spans="1:11" s="29" customFormat="1" ht="15.75" x14ac:dyDescent="0.25">
      <c r="A36" s="7"/>
      <c r="B36" s="84" t="s">
        <v>95</v>
      </c>
      <c r="C36" s="74" t="s">
        <v>316</v>
      </c>
      <c r="D36" s="73">
        <f>+ROUNDUP(5*5*3.5,0)</f>
        <v>88</v>
      </c>
      <c r="E36" s="82"/>
      <c r="F36" s="82"/>
      <c r="G36" s="82">
        <f t="shared" si="0"/>
        <v>2.2000000000000002</v>
      </c>
      <c r="H36" s="82">
        <f t="shared" si="1"/>
        <v>193.60000000000002</v>
      </c>
      <c r="I36" s="82">
        <v>3.52</v>
      </c>
      <c r="J36" s="5">
        <v>2.2000000000000002</v>
      </c>
      <c r="K36" s="6">
        <f t="shared" si="2"/>
        <v>193.60000000000002</v>
      </c>
    </row>
    <row r="37" spans="1:11" s="29" customFormat="1" ht="15.75" x14ac:dyDescent="0.25">
      <c r="A37" s="7"/>
      <c r="B37" s="84" t="s">
        <v>96</v>
      </c>
      <c r="C37" s="74" t="s">
        <v>316</v>
      </c>
      <c r="D37" s="73">
        <f>+ROUNDUP(3*3*1.25+1*2.5,0)</f>
        <v>14</v>
      </c>
      <c r="E37" s="82">
        <v>3.06</v>
      </c>
      <c r="F37" s="82">
        <f t="shared" si="3"/>
        <v>42.84</v>
      </c>
      <c r="G37" s="82">
        <f t="shared" si="0"/>
        <v>3.7399999999999998</v>
      </c>
      <c r="H37" s="82">
        <f t="shared" si="1"/>
        <v>52.36</v>
      </c>
      <c r="I37" s="82">
        <v>0.88</v>
      </c>
      <c r="J37" s="5">
        <v>6.8</v>
      </c>
      <c r="K37" s="6">
        <f t="shared" si="2"/>
        <v>95.2</v>
      </c>
    </row>
    <row r="38" spans="1:11" s="29" customFormat="1" ht="15.75" x14ac:dyDescent="0.25">
      <c r="A38" s="7"/>
      <c r="B38" s="84" t="s">
        <v>97</v>
      </c>
      <c r="C38" s="74" t="s">
        <v>98</v>
      </c>
      <c r="D38" s="73">
        <f>+ROUNDUP(D37*1.85,0)</f>
        <v>26</v>
      </c>
      <c r="E38" s="82">
        <v>0.57999999999999996</v>
      </c>
      <c r="F38" s="82">
        <f t="shared" si="3"/>
        <v>15.079999999999998</v>
      </c>
      <c r="G38" s="82">
        <f t="shared" si="0"/>
        <v>0.87</v>
      </c>
      <c r="H38" s="82">
        <f t="shared" si="1"/>
        <v>22.62</v>
      </c>
      <c r="I38" s="82">
        <v>0.38</v>
      </c>
      <c r="J38" s="5">
        <v>1.45</v>
      </c>
      <c r="K38" s="6">
        <f t="shared" si="2"/>
        <v>37.699999999999996</v>
      </c>
    </row>
    <row r="39" spans="1:11" s="29" customFormat="1" ht="15.75" x14ac:dyDescent="0.25">
      <c r="A39" s="7"/>
      <c r="B39" s="84" t="s">
        <v>99</v>
      </c>
      <c r="C39" s="74" t="s">
        <v>66</v>
      </c>
      <c r="D39" s="73">
        <f>3*4+4*2.5</f>
        <v>22</v>
      </c>
      <c r="E39" s="82">
        <v>5.4</v>
      </c>
      <c r="F39" s="82">
        <f t="shared" si="3"/>
        <v>118.80000000000001</v>
      </c>
      <c r="G39" s="82">
        <f t="shared" si="0"/>
        <v>6.6</v>
      </c>
      <c r="H39" s="82">
        <f t="shared" si="1"/>
        <v>145.19999999999999</v>
      </c>
      <c r="I39" s="82">
        <v>2.2399999999999998</v>
      </c>
      <c r="J39" s="5">
        <v>12</v>
      </c>
      <c r="K39" s="6">
        <f t="shared" si="2"/>
        <v>264</v>
      </c>
    </row>
    <row r="40" spans="1:11" s="29" customFormat="1" ht="15.75" x14ac:dyDescent="0.25">
      <c r="A40" s="7"/>
      <c r="B40" s="84"/>
      <c r="C40" s="74"/>
      <c r="D40" s="73"/>
      <c r="E40" s="82"/>
      <c r="F40" s="82"/>
      <c r="G40" s="82"/>
      <c r="H40" s="82"/>
      <c r="I40" s="82"/>
      <c r="J40" s="5"/>
      <c r="K40" s="6"/>
    </row>
    <row r="41" spans="1:11" s="29" customFormat="1" ht="15.75" x14ac:dyDescent="0.25">
      <c r="A41" s="7">
        <f>+A35+1</f>
        <v>5</v>
      </c>
      <c r="B41" s="73" t="s">
        <v>103</v>
      </c>
      <c r="C41" s="74" t="s">
        <v>116</v>
      </c>
      <c r="D41" s="73">
        <v>1</v>
      </c>
      <c r="E41" s="82"/>
      <c r="F41" s="82"/>
      <c r="G41" s="82"/>
      <c r="H41" s="82"/>
      <c r="I41" s="82"/>
      <c r="J41" s="5"/>
      <c r="K41" s="6"/>
    </row>
    <row r="42" spans="1:11" s="29" customFormat="1" ht="15.75" x14ac:dyDescent="0.25">
      <c r="A42" s="7"/>
      <c r="B42" s="84" t="s">
        <v>95</v>
      </c>
      <c r="C42" s="74" t="s">
        <v>316</v>
      </c>
      <c r="D42" s="73">
        <f>+ROUNDUP(4.75*3.5*2.5,0)</f>
        <v>42</v>
      </c>
      <c r="E42" s="82"/>
      <c r="F42" s="82"/>
      <c r="G42" s="82">
        <f t="shared" si="0"/>
        <v>2.2000000000000002</v>
      </c>
      <c r="H42" s="82">
        <f t="shared" si="1"/>
        <v>92.4</v>
      </c>
      <c r="I42" s="82">
        <v>1.68</v>
      </c>
      <c r="J42" s="5">
        <v>2.2000000000000002</v>
      </c>
      <c r="K42" s="6">
        <f t="shared" si="2"/>
        <v>92.4</v>
      </c>
    </row>
    <row r="43" spans="1:11" s="29" customFormat="1" ht="15.75" x14ac:dyDescent="0.25">
      <c r="A43" s="7"/>
      <c r="B43" s="84" t="s">
        <v>96</v>
      </c>
      <c r="C43" s="74" t="s">
        <v>316</v>
      </c>
      <c r="D43" s="73">
        <f>+ROUNDUP(2.75*1.5*1.25+1*2.5,0)</f>
        <v>8</v>
      </c>
      <c r="E43" s="82">
        <v>3.06</v>
      </c>
      <c r="F43" s="82">
        <f t="shared" si="3"/>
        <v>24.48</v>
      </c>
      <c r="G43" s="82">
        <f t="shared" si="0"/>
        <v>3.7399999999999998</v>
      </c>
      <c r="H43" s="82">
        <f t="shared" si="1"/>
        <v>29.919999999999998</v>
      </c>
      <c r="I43" s="82">
        <v>0.5</v>
      </c>
      <c r="J43" s="5">
        <v>6.8</v>
      </c>
      <c r="K43" s="6">
        <f t="shared" si="2"/>
        <v>54.4</v>
      </c>
    </row>
    <row r="44" spans="1:11" s="29" customFormat="1" ht="15.75" x14ac:dyDescent="0.25">
      <c r="A44" s="7"/>
      <c r="B44" s="84" t="s">
        <v>97</v>
      </c>
      <c r="C44" s="74" t="s">
        <v>98</v>
      </c>
      <c r="D44" s="73">
        <f>+ROUNDUP(D43*1.85,0)</f>
        <v>15</v>
      </c>
      <c r="E44" s="82">
        <v>0.57999999999999996</v>
      </c>
      <c r="F44" s="82">
        <f t="shared" si="3"/>
        <v>8.6999999999999993</v>
      </c>
      <c r="G44" s="82">
        <f t="shared" si="0"/>
        <v>0.87</v>
      </c>
      <c r="H44" s="82">
        <f t="shared" si="1"/>
        <v>13.05</v>
      </c>
      <c r="I44" s="82">
        <v>0.22</v>
      </c>
      <c r="J44" s="5">
        <v>1.45</v>
      </c>
      <c r="K44" s="6">
        <f t="shared" si="2"/>
        <v>21.75</v>
      </c>
    </row>
    <row r="45" spans="1:11" s="29" customFormat="1" ht="15.75" x14ac:dyDescent="0.25">
      <c r="A45" s="7"/>
      <c r="B45" s="84" t="s">
        <v>99</v>
      </c>
      <c r="C45" s="74" t="s">
        <v>66</v>
      </c>
      <c r="D45" s="73">
        <f>+(2.75+1.5)*2+4*2.5</f>
        <v>18.5</v>
      </c>
      <c r="E45" s="82">
        <v>5.4</v>
      </c>
      <c r="F45" s="82">
        <f t="shared" si="3"/>
        <v>99.9</v>
      </c>
      <c r="G45" s="82">
        <f t="shared" si="0"/>
        <v>6.6</v>
      </c>
      <c r="H45" s="82">
        <f t="shared" si="1"/>
        <v>122.1</v>
      </c>
      <c r="I45" s="82">
        <v>1.8800000000000001</v>
      </c>
      <c r="J45" s="5">
        <v>12</v>
      </c>
      <c r="K45" s="6">
        <f t="shared" si="2"/>
        <v>222</v>
      </c>
    </row>
    <row r="46" spans="1:11" s="29" customFormat="1" ht="15.75" x14ac:dyDescent="0.25">
      <c r="A46" s="7"/>
      <c r="B46" s="84"/>
      <c r="C46" s="74"/>
      <c r="D46" s="73"/>
      <c r="E46" s="82"/>
      <c r="F46" s="82"/>
      <c r="G46" s="82"/>
      <c r="H46" s="82"/>
      <c r="I46" s="82"/>
      <c r="J46" s="5"/>
      <c r="K46" s="6"/>
    </row>
    <row r="47" spans="1:11" s="29" customFormat="1" ht="15.75" x14ac:dyDescent="0.25">
      <c r="A47" s="7">
        <f>+A41+1</f>
        <v>6</v>
      </c>
      <c r="B47" s="73" t="s">
        <v>104</v>
      </c>
      <c r="C47" s="74" t="s">
        <v>116</v>
      </c>
      <c r="D47" s="73">
        <v>1</v>
      </c>
      <c r="E47" s="82"/>
      <c r="F47" s="82"/>
      <c r="G47" s="82"/>
      <c r="H47" s="82"/>
      <c r="I47" s="82"/>
      <c r="J47" s="5"/>
      <c r="K47" s="6"/>
    </row>
    <row r="48" spans="1:11" s="29" customFormat="1" ht="15.75" x14ac:dyDescent="0.25">
      <c r="A48" s="7"/>
      <c r="B48" s="84" t="s">
        <v>95</v>
      </c>
      <c r="C48" s="74" t="s">
        <v>316</v>
      </c>
      <c r="D48" s="73">
        <f>+ROUNDUP(4.5*4.5*3.5,0)</f>
        <v>71</v>
      </c>
      <c r="E48" s="82"/>
      <c r="F48" s="82"/>
      <c r="G48" s="82">
        <f t="shared" si="0"/>
        <v>2.2000000000000002</v>
      </c>
      <c r="H48" s="82">
        <f t="shared" si="1"/>
        <v>156.20000000000002</v>
      </c>
      <c r="I48" s="82">
        <v>2.84</v>
      </c>
      <c r="J48" s="5">
        <v>2.2000000000000002</v>
      </c>
      <c r="K48" s="6">
        <f t="shared" si="2"/>
        <v>156.20000000000002</v>
      </c>
    </row>
    <row r="49" spans="1:11" s="29" customFormat="1" ht="15.75" x14ac:dyDescent="0.25">
      <c r="A49" s="7"/>
      <c r="B49" s="84" t="s">
        <v>96</v>
      </c>
      <c r="C49" s="74" t="s">
        <v>316</v>
      </c>
      <c r="D49" s="73">
        <f>+ROUNDUP(2.5*2.5*1+1*2.5,0)</f>
        <v>9</v>
      </c>
      <c r="E49" s="82">
        <v>3.06</v>
      </c>
      <c r="F49" s="82">
        <f t="shared" si="3"/>
        <v>27.54</v>
      </c>
      <c r="G49" s="82">
        <f t="shared" si="0"/>
        <v>3.7399999999999998</v>
      </c>
      <c r="H49" s="82">
        <f t="shared" si="1"/>
        <v>33.659999999999997</v>
      </c>
      <c r="I49" s="82">
        <v>0.57000000000000006</v>
      </c>
      <c r="J49" s="5">
        <v>6.8</v>
      </c>
      <c r="K49" s="6">
        <f t="shared" si="2"/>
        <v>61.199999999999996</v>
      </c>
    </row>
    <row r="50" spans="1:11" s="29" customFormat="1" ht="15.75" x14ac:dyDescent="0.25">
      <c r="A50" s="7"/>
      <c r="B50" s="84" t="s">
        <v>97</v>
      </c>
      <c r="C50" s="74" t="s">
        <v>98</v>
      </c>
      <c r="D50" s="73">
        <f>+ROUNDUP(D49*1.85,0)</f>
        <v>17</v>
      </c>
      <c r="E50" s="82">
        <v>0.57999999999999996</v>
      </c>
      <c r="F50" s="82">
        <f t="shared" si="3"/>
        <v>9.86</v>
      </c>
      <c r="G50" s="82">
        <f t="shared" si="0"/>
        <v>0.87</v>
      </c>
      <c r="H50" s="82">
        <f t="shared" si="1"/>
        <v>14.79</v>
      </c>
      <c r="I50" s="82">
        <v>0.25</v>
      </c>
      <c r="J50" s="5">
        <v>1.45</v>
      </c>
      <c r="K50" s="6">
        <f t="shared" si="2"/>
        <v>24.65</v>
      </c>
    </row>
    <row r="51" spans="1:11" s="29" customFormat="1" ht="15.75" x14ac:dyDescent="0.25">
      <c r="A51" s="7"/>
      <c r="B51" s="84" t="s">
        <v>99</v>
      </c>
      <c r="C51" s="74" t="s">
        <v>66</v>
      </c>
      <c r="D51" s="73">
        <f>2.5*4*1+4*2.5</f>
        <v>20</v>
      </c>
      <c r="E51" s="82">
        <v>5.4</v>
      </c>
      <c r="F51" s="82">
        <f t="shared" si="3"/>
        <v>108</v>
      </c>
      <c r="G51" s="82">
        <f t="shared" si="0"/>
        <v>6.6</v>
      </c>
      <c r="H51" s="82">
        <f t="shared" si="1"/>
        <v>132</v>
      </c>
      <c r="I51" s="82">
        <v>2.0399999999999996</v>
      </c>
      <c r="J51" s="5">
        <v>12</v>
      </c>
      <c r="K51" s="6">
        <f t="shared" si="2"/>
        <v>240</v>
      </c>
    </row>
    <row r="52" spans="1:11" s="29" customFormat="1" ht="15.75" x14ac:dyDescent="0.25">
      <c r="A52" s="7"/>
      <c r="B52" s="84"/>
      <c r="C52" s="74"/>
      <c r="D52" s="73"/>
      <c r="E52" s="82"/>
      <c r="F52" s="82"/>
      <c r="G52" s="82"/>
      <c r="H52" s="82"/>
      <c r="I52" s="82"/>
      <c r="J52" s="5"/>
      <c r="K52" s="6"/>
    </row>
    <row r="53" spans="1:11" s="29" customFormat="1" ht="15.75" x14ac:dyDescent="0.25">
      <c r="A53" s="7"/>
      <c r="B53" s="73"/>
      <c r="C53" s="74"/>
      <c r="D53" s="73"/>
      <c r="E53" s="82"/>
      <c r="F53" s="82"/>
      <c r="G53" s="82"/>
      <c r="H53" s="82"/>
      <c r="I53" s="82"/>
      <c r="J53" s="5"/>
      <c r="K53" s="6"/>
    </row>
    <row r="54" spans="1:11" s="29" customFormat="1" ht="15.75" x14ac:dyDescent="0.25">
      <c r="A54" s="7">
        <f>+A47+1</f>
        <v>7</v>
      </c>
      <c r="B54" s="73" t="s">
        <v>105</v>
      </c>
      <c r="C54" s="74" t="s">
        <v>67</v>
      </c>
      <c r="D54" s="73">
        <v>43</v>
      </c>
      <c r="E54" s="82"/>
      <c r="F54" s="82"/>
      <c r="G54" s="82"/>
      <c r="H54" s="82"/>
      <c r="I54" s="82"/>
      <c r="J54" s="5"/>
      <c r="K54" s="6"/>
    </row>
    <row r="55" spans="1:11" s="29" customFormat="1" ht="15.75" x14ac:dyDescent="0.25">
      <c r="A55" s="7"/>
      <c r="B55" s="84" t="s">
        <v>95</v>
      </c>
      <c r="C55" s="74" t="s">
        <v>316</v>
      </c>
      <c r="D55" s="73">
        <f>ROUNDUP(3.33*3.5*43,0)</f>
        <v>502</v>
      </c>
      <c r="E55" s="82"/>
      <c r="F55" s="82"/>
      <c r="G55" s="82">
        <f t="shared" si="0"/>
        <v>2.2000000000000002</v>
      </c>
      <c r="H55" s="82">
        <f t="shared" si="1"/>
        <v>1104.4000000000001</v>
      </c>
      <c r="I55" s="82">
        <v>20.079999999999998</v>
      </c>
      <c r="J55" s="5">
        <v>2.2000000000000002</v>
      </c>
      <c r="K55" s="6">
        <f t="shared" si="2"/>
        <v>1104.4000000000001</v>
      </c>
    </row>
    <row r="56" spans="1:11" s="29" customFormat="1" ht="15.75" x14ac:dyDescent="0.25">
      <c r="A56" s="7"/>
      <c r="B56" s="84" t="s">
        <v>96</v>
      </c>
      <c r="C56" s="74" t="s">
        <v>316</v>
      </c>
      <c r="D56" s="73">
        <f>ROUNDUP(1.33*0.67*43+1*2.5*43,0)</f>
        <v>146</v>
      </c>
      <c r="E56" s="82">
        <v>3.06</v>
      </c>
      <c r="F56" s="82">
        <f t="shared" si="3"/>
        <v>446.76</v>
      </c>
      <c r="G56" s="82">
        <f t="shared" si="0"/>
        <v>3.7399999999999998</v>
      </c>
      <c r="H56" s="82">
        <f t="shared" si="1"/>
        <v>546.04</v>
      </c>
      <c r="I56" s="82">
        <v>9.11</v>
      </c>
      <c r="J56" s="5">
        <v>6.8</v>
      </c>
      <c r="K56" s="6">
        <f t="shared" si="2"/>
        <v>992.8</v>
      </c>
    </row>
    <row r="57" spans="1:11" s="29" customFormat="1" ht="15.75" x14ac:dyDescent="0.25">
      <c r="A57" s="7"/>
      <c r="B57" s="84" t="s">
        <v>97</v>
      </c>
      <c r="C57" s="74" t="s">
        <v>98</v>
      </c>
      <c r="D57" s="73">
        <f>+ROUNDUP(D56*1.85,0)</f>
        <v>271</v>
      </c>
      <c r="E57" s="82">
        <v>0.57999999999999996</v>
      </c>
      <c r="F57" s="82">
        <f t="shared" si="3"/>
        <v>157.17999999999998</v>
      </c>
      <c r="G57" s="82">
        <f t="shared" si="0"/>
        <v>0.87</v>
      </c>
      <c r="H57" s="82">
        <f t="shared" si="1"/>
        <v>235.77</v>
      </c>
      <c r="I57" s="82">
        <v>3.9299999999999997</v>
      </c>
      <c r="J57" s="5">
        <v>1.45</v>
      </c>
      <c r="K57" s="6">
        <f t="shared" si="2"/>
        <v>392.95</v>
      </c>
    </row>
    <row r="58" spans="1:11" s="29" customFormat="1" ht="15.75" x14ac:dyDescent="0.25">
      <c r="A58" s="7"/>
      <c r="B58" s="84" t="s">
        <v>99</v>
      </c>
      <c r="C58" s="74" t="s">
        <v>66</v>
      </c>
      <c r="D58" s="73">
        <f>3.5*2*43</f>
        <v>301</v>
      </c>
      <c r="E58" s="82">
        <v>5.4</v>
      </c>
      <c r="F58" s="82">
        <f t="shared" si="3"/>
        <v>1625.4</v>
      </c>
      <c r="G58" s="82">
        <f t="shared" si="0"/>
        <v>6.6</v>
      </c>
      <c r="H58" s="82">
        <f t="shared" si="1"/>
        <v>1986.6</v>
      </c>
      <c r="I58" s="82">
        <v>30.57</v>
      </c>
      <c r="J58" s="5">
        <v>12</v>
      </c>
      <c r="K58" s="6">
        <f t="shared" si="2"/>
        <v>3612</v>
      </c>
    </row>
    <row r="59" spans="1:11" s="29" customFormat="1" ht="15.75" x14ac:dyDescent="0.25">
      <c r="A59" s="7"/>
      <c r="B59" s="73"/>
      <c r="C59" s="74"/>
      <c r="D59" s="73"/>
      <c r="E59" s="82"/>
      <c r="F59" s="82"/>
      <c r="G59" s="82"/>
      <c r="H59" s="82"/>
      <c r="I59" s="82"/>
      <c r="J59" s="5"/>
      <c r="K59" s="6"/>
    </row>
    <row r="60" spans="1:11" s="29" customFormat="1" ht="15.75" x14ac:dyDescent="0.25">
      <c r="A60" s="7">
        <f>+A54+1</f>
        <v>8</v>
      </c>
      <c r="B60" s="73" t="s">
        <v>106</v>
      </c>
      <c r="C60" s="74" t="s">
        <v>67</v>
      </c>
      <c r="D60" s="73">
        <v>20</v>
      </c>
      <c r="E60" s="82"/>
      <c r="F60" s="82"/>
      <c r="G60" s="82"/>
      <c r="H60" s="82"/>
      <c r="I60" s="82"/>
      <c r="J60" s="5"/>
      <c r="K60" s="6"/>
    </row>
    <row r="61" spans="1:11" s="29" customFormat="1" ht="15.75" x14ac:dyDescent="0.25">
      <c r="A61" s="7"/>
      <c r="B61" s="84" t="s">
        <v>95</v>
      </c>
      <c r="C61" s="74" t="s">
        <v>316</v>
      </c>
      <c r="D61" s="73">
        <f>4*3.5*20</f>
        <v>280</v>
      </c>
      <c r="E61" s="82"/>
      <c r="F61" s="82"/>
      <c r="G61" s="82">
        <f t="shared" si="0"/>
        <v>2.2000000000000002</v>
      </c>
      <c r="H61" s="82">
        <f t="shared" si="1"/>
        <v>616</v>
      </c>
      <c r="I61" s="82">
        <v>11.2</v>
      </c>
      <c r="J61" s="5">
        <v>2.2000000000000002</v>
      </c>
      <c r="K61" s="6">
        <f t="shared" si="2"/>
        <v>616</v>
      </c>
    </row>
    <row r="62" spans="1:11" s="29" customFormat="1" ht="15.75" x14ac:dyDescent="0.25">
      <c r="A62" s="7"/>
      <c r="B62" s="84" t="s">
        <v>96</v>
      </c>
      <c r="C62" s="74" t="s">
        <v>316</v>
      </c>
      <c r="D62" s="73">
        <f>+ROUNDUP(2*0.67*20+2.5*1*20,0)</f>
        <v>77</v>
      </c>
      <c r="E62" s="82">
        <v>3.06</v>
      </c>
      <c r="F62" s="82">
        <f t="shared" si="3"/>
        <v>235.62</v>
      </c>
      <c r="G62" s="82">
        <f t="shared" si="0"/>
        <v>3.7399999999999998</v>
      </c>
      <c r="H62" s="82">
        <f t="shared" si="1"/>
        <v>287.97999999999996</v>
      </c>
      <c r="I62" s="82">
        <v>4.8</v>
      </c>
      <c r="J62" s="5">
        <v>6.8</v>
      </c>
      <c r="K62" s="6">
        <f t="shared" si="2"/>
        <v>523.6</v>
      </c>
    </row>
    <row r="63" spans="1:11" s="29" customFormat="1" ht="15.75" x14ac:dyDescent="0.25">
      <c r="A63" s="7"/>
      <c r="B63" s="84" t="s">
        <v>97</v>
      </c>
      <c r="C63" s="74" t="s">
        <v>98</v>
      </c>
      <c r="D63" s="73">
        <f>+ROUNDUP(D62*1.85,0)</f>
        <v>143</v>
      </c>
      <c r="E63" s="82">
        <v>0.57999999999999996</v>
      </c>
      <c r="F63" s="82">
        <f t="shared" si="3"/>
        <v>82.94</v>
      </c>
      <c r="G63" s="82">
        <f t="shared" si="0"/>
        <v>0.87</v>
      </c>
      <c r="H63" s="82">
        <f t="shared" si="1"/>
        <v>124.41</v>
      </c>
      <c r="I63" s="82">
        <v>2.0799999999999996</v>
      </c>
      <c r="J63" s="5">
        <v>1.45</v>
      </c>
      <c r="K63" s="6">
        <f t="shared" si="2"/>
        <v>207.35</v>
      </c>
    </row>
    <row r="64" spans="1:11" s="29" customFormat="1" ht="15.75" x14ac:dyDescent="0.25">
      <c r="A64" s="7"/>
      <c r="B64" s="84" t="s">
        <v>99</v>
      </c>
      <c r="C64" s="74" t="s">
        <v>66</v>
      </c>
      <c r="D64" s="73">
        <f>3.5*2*20</f>
        <v>140</v>
      </c>
      <c r="E64" s="82">
        <v>5.4</v>
      </c>
      <c r="F64" s="82">
        <f t="shared" si="3"/>
        <v>756</v>
      </c>
      <c r="G64" s="82">
        <f t="shared" si="0"/>
        <v>6.6</v>
      </c>
      <c r="H64" s="82">
        <f t="shared" si="1"/>
        <v>924</v>
      </c>
      <c r="I64" s="82">
        <v>14.22</v>
      </c>
      <c r="J64" s="5">
        <v>12</v>
      </c>
      <c r="K64" s="6">
        <f t="shared" si="2"/>
        <v>1680</v>
      </c>
    </row>
    <row r="65" spans="1:11" s="29" customFormat="1" ht="15.75" x14ac:dyDescent="0.25">
      <c r="A65" s="7"/>
      <c r="B65" s="73"/>
      <c r="C65" s="74"/>
      <c r="D65" s="73"/>
      <c r="E65" s="82"/>
      <c r="F65" s="82"/>
      <c r="G65" s="82"/>
      <c r="H65" s="82"/>
      <c r="I65" s="82"/>
      <c r="J65" s="5"/>
      <c r="K65" s="6"/>
    </row>
    <row r="66" spans="1:11" s="29" customFormat="1" ht="15.75" x14ac:dyDescent="0.25">
      <c r="A66" s="7">
        <f>+A60+1</f>
        <v>9</v>
      </c>
      <c r="B66" s="73" t="s">
        <v>107</v>
      </c>
      <c r="C66" s="74" t="s">
        <v>67</v>
      </c>
      <c r="D66" s="73">
        <v>36</v>
      </c>
      <c r="E66" s="82"/>
      <c r="F66" s="82"/>
      <c r="G66" s="82"/>
      <c r="H66" s="82"/>
      <c r="I66" s="82"/>
      <c r="J66" s="5"/>
      <c r="K66" s="6"/>
    </row>
    <row r="67" spans="1:11" s="29" customFormat="1" ht="15.75" x14ac:dyDescent="0.25">
      <c r="A67" s="7"/>
      <c r="B67" s="84" t="s">
        <v>95</v>
      </c>
      <c r="C67" s="74" t="s">
        <v>316</v>
      </c>
      <c r="D67" s="73">
        <f>+ROUNDUP(3.83*3.5*36,0)</f>
        <v>483</v>
      </c>
      <c r="E67" s="82"/>
      <c r="F67" s="82"/>
      <c r="G67" s="82">
        <f t="shared" si="0"/>
        <v>2.2000000000000002</v>
      </c>
      <c r="H67" s="82">
        <f t="shared" si="1"/>
        <v>1062.6000000000001</v>
      </c>
      <c r="I67" s="82">
        <v>19.32</v>
      </c>
      <c r="J67" s="5">
        <v>2.2000000000000002</v>
      </c>
      <c r="K67" s="6">
        <f t="shared" si="2"/>
        <v>1062.6000000000001</v>
      </c>
    </row>
    <row r="68" spans="1:11" s="29" customFormat="1" ht="15.75" x14ac:dyDescent="0.25">
      <c r="A68" s="7"/>
      <c r="B68" s="84" t="s">
        <v>96</v>
      </c>
      <c r="C68" s="74" t="s">
        <v>316</v>
      </c>
      <c r="D68" s="73">
        <f>+ROUNDUP(1.83*0.67*36+1*2.5*36,0)</f>
        <v>135</v>
      </c>
      <c r="E68" s="82">
        <v>3.06</v>
      </c>
      <c r="F68" s="82">
        <f t="shared" si="3"/>
        <v>413.1</v>
      </c>
      <c r="G68" s="82">
        <f t="shared" si="0"/>
        <v>3.7399999999999998</v>
      </c>
      <c r="H68" s="82">
        <f t="shared" si="1"/>
        <v>504.9</v>
      </c>
      <c r="I68" s="82">
        <v>8.42</v>
      </c>
      <c r="J68" s="5">
        <v>6.8</v>
      </c>
      <c r="K68" s="6">
        <f t="shared" si="2"/>
        <v>918</v>
      </c>
    </row>
    <row r="69" spans="1:11" s="29" customFormat="1" ht="15.75" x14ac:dyDescent="0.25">
      <c r="A69" s="7"/>
      <c r="B69" s="84" t="s">
        <v>97</v>
      </c>
      <c r="C69" s="74" t="s">
        <v>98</v>
      </c>
      <c r="D69" s="73">
        <f>+ROUNDUP(D68*1.85,0)</f>
        <v>250</v>
      </c>
      <c r="E69" s="82">
        <v>0.57999999999999996</v>
      </c>
      <c r="F69" s="82">
        <f t="shared" si="3"/>
        <v>145</v>
      </c>
      <c r="G69" s="82">
        <f t="shared" si="0"/>
        <v>0.87</v>
      </c>
      <c r="H69" s="82">
        <f t="shared" si="1"/>
        <v>217.5</v>
      </c>
      <c r="I69" s="82">
        <v>3.63</v>
      </c>
      <c r="J69" s="5">
        <v>1.45</v>
      </c>
      <c r="K69" s="6">
        <f t="shared" si="2"/>
        <v>362.5</v>
      </c>
    </row>
    <row r="70" spans="1:11" s="29" customFormat="1" ht="15.75" x14ac:dyDescent="0.25">
      <c r="A70" s="7"/>
      <c r="B70" s="84" t="s">
        <v>99</v>
      </c>
      <c r="C70" s="74" t="s">
        <v>66</v>
      </c>
      <c r="D70" s="73">
        <f>3.5*2*36</f>
        <v>252</v>
      </c>
      <c r="E70" s="82">
        <v>5.4</v>
      </c>
      <c r="F70" s="82">
        <f t="shared" si="3"/>
        <v>1360.8000000000002</v>
      </c>
      <c r="G70" s="82">
        <f t="shared" si="0"/>
        <v>6.6</v>
      </c>
      <c r="H70" s="82">
        <f t="shared" si="1"/>
        <v>1663.1999999999998</v>
      </c>
      <c r="I70" s="82">
        <v>25.59</v>
      </c>
      <c r="J70" s="5">
        <v>12</v>
      </c>
      <c r="K70" s="6">
        <f t="shared" si="2"/>
        <v>3024</v>
      </c>
    </row>
    <row r="71" spans="1:11" s="29" customFormat="1" ht="15.75" x14ac:dyDescent="0.25">
      <c r="A71" s="7"/>
      <c r="B71" s="73"/>
      <c r="C71" s="74"/>
      <c r="D71" s="73"/>
      <c r="E71" s="82"/>
      <c r="F71" s="82"/>
      <c r="G71" s="82"/>
      <c r="H71" s="82"/>
      <c r="I71" s="82"/>
      <c r="J71" s="5"/>
      <c r="K71" s="6"/>
    </row>
    <row r="72" spans="1:11" s="29" customFormat="1" ht="15.75" x14ac:dyDescent="0.25">
      <c r="A72" s="7">
        <f>+A66+1</f>
        <v>10</v>
      </c>
      <c r="B72" s="73" t="s">
        <v>108</v>
      </c>
      <c r="C72" s="74" t="s">
        <v>67</v>
      </c>
      <c r="D72" s="73">
        <v>12</v>
      </c>
      <c r="E72" s="82"/>
      <c r="F72" s="82"/>
      <c r="G72" s="82"/>
      <c r="H72" s="82"/>
      <c r="I72" s="82"/>
      <c r="J72" s="5"/>
      <c r="K72" s="6"/>
    </row>
    <row r="73" spans="1:11" s="29" customFormat="1" ht="15.75" x14ac:dyDescent="0.25">
      <c r="A73" s="7"/>
      <c r="B73" s="84" t="s">
        <v>95</v>
      </c>
      <c r="C73" s="74" t="s">
        <v>316</v>
      </c>
      <c r="D73" s="73">
        <f>+ROUNDUP(1.67*0.67*12,0)</f>
        <v>14</v>
      </c>
      <c r="E73" s="82"/>
      <c r="F73" s="82"/>
      <c r="G73" s="82">
        <f t="shared" si="0"/>
        <v>2.2000000000000002</v>
      </c>
      <c r="H73" s="82">
        <f t="shared" si="1"/>
        <v>30.800000000000004</v>
      </c>
      <c r="I73" s="82">
        <v>0.56000000000000005</v>
      </c>
      <c r="J73" s="5">
        <v>2.2000000000000002</v>
      </c>
      <c r="K73" s="6">
        <f t="shared" si="2"/>
        <v>30.800000000000004</v>
      </c>
    </row>
    <row r="74" spans="1:11" s="29" customFormat="1" ht="15.75" x14ac:dyDescent="0.25">
      <c r="A74" s="7"/>
      <c r="B74" s="84" t="s">
        <v>96</v>
      </c>
      <c r="C74" s="74" t="s">
        <v>316</v>
      </c>
      <c r="D74" s="73">
        <f>+ROUNDUP(1.67*0.67*12,0)</f>
        <v>14</v>
      </c>
      <c r="E74" s="82">
        <v>3.06</v>
      </c>
      <c r="F74" s="82">
        <f t="shared" si="3"/>
        <v>42.84</v>
      </c>
      <c r="G74" s="82">
        <f t="shared" si="0"/>
        <v>3.7399999999999998</v>
      </c>
      <c r="H74" s="82">
        <f t="shared" si="1"/>
        <v>52.36</v>
      </c>
      <c r="I74" s="82">
        <v>0.88</v>
      </c>
      <c r="J74" s="5">
        <v>6.8</v>
      </c>
      <c r="K74" s="6">
        <f t="shared" si="2"/>
        <v>95.2</v>
      </c>
    </row>
    <row r="75" spans="1:11" s="29" customFormat="1" ht="15.75" x14ac:dyDescent="0.25">
      <c r="A75" s="7"/>
      <c r="B75" s="84" t="s">
        <v>97</v>
      </c>
      <c r="C75" s="74" t="s">
        <v>98</v>
      </c>
      <c r="D75" s="73">
        <f>+ROUNDUP(D74*1.85,0)</f>
        <v>26</v>
      </c>
      <c r="E75" s="82">
        <v>0.57999999999999996</v>
      </c>
      <c r="F75" s="82">
        <f t="shared" si="3"/>
        <v>15.079999999999998</v>
      </c>
      <c r="G75" s="82">
        <f t="shared" si="0"/>
        <v>0.87</v>
      </c>
      <c r="H75" s="82">
        <f t="shared" si="1"/>
        <v>22.62</v>
      </c>
      <c r="I75" s="82">
        <v>0.38</v>
      </c>
      <c r="J75" s="5">
        <v>1.45</v>
      </c>
      <c r="K75" s="6">
        <f t="shared" si="2"/>
        <v>37.699999999999996</v>
      </c>
    </row>
    <row r="76" spans="1:11" s="29" customFormat="1" ht="15.75" x14ac:dyDescent="0.25">
      <c r="A76" s="7"/>
      <c r="B76" s="84" t="s">
        <v>99</v>
      </c>
      <c r="C76" s="74" t="s">
        <v>66</v>
      </c>
      <c r="D76" s="73">
        <f>ROUNDUP(0.67*12*2,0)</f>
        <v>17</v>
      </c>
      <c r="E76" s="82">
        <v>5.4</v>
      </c>
      <c r="F76" s="82">
        <f t="shared" si="3"/>
        <v>91.800000000000011</v>
      </c>
      <c r="G76" s="82">
        <f t="shared" si="0"/>
        <v>6.6</v>
      </c>
      <c r="H76" s="82">
        <f t="shared" si="1"/>
        <v>112.19999999999999</v>
      </c>
      <c r="I76" s="82">
        <v>1.73</v>
      </c>
      <c r="J76" s="5">
        <v>12</v>
      </c>
      <c r="K76" s="6">
        <f t="shared" si="2"/>
        <v>204</v>
      </c>
    </row>
    <row r="77" spans="1:11" s="29" customFormat="1" ht="15.75" x14ac:dyDescent="0.25">
      <c r="A77" s="7"/>
      <c r="B77" s="73"/>
      <c r="C77" s="74"/>
      <c r="D77" s="73"/>
      <c r="E77" s="82"/>
      <c r="F77" s="82"/>
      <c r="G77" s="82"/>
      <c r="H77" s="82"/>
      <c r="I77" s="82"/>
      <c r="J77" s="5"/>
      <c r="K77" s="6"/>
    </row>
    <row r="78" spans="1:11" s="29" customFormat="1" ht="15.75" x14ac:dyDescent="0.25">
      <c r="A78" s="7">
        <f>+A72+1</f>
        <v>11</v>
      </c>
      <c r="B78" s="73" t="s">
        <v>109</v>
      </c>
      <c r="C78" s="74" t="s">
        <v>67</v>
      </c>
      <c r="D78" s="73">
        <v>7</v>
      </c>
      <c r="E78" s="82"/>
      <c r="F78" s="82"/>
      <c r="G78" s="82"/>
      <c r="H78" s="82"/>
      <c r="I78" s="82"/>
      <c r="J78" s="5"/>
      <c r="K78" s="6"/>
    </row>
    <row r="79" spans="1:11" s="29" customFormat="1" ht="15.75" x14ac:dyDescent="0.25">
      <c r="A79" s="7"/>
      <c r="B79" s="84" t="s">
        <v>96</v>
      </c>
      <c r="C79" s="74" t="s">
        <v>316</v>
      </c>
      <c r="D79" s="73">
        <f>+ROUNDUP(7*0.5*1,0)</f>
        <v>4</v>
      </c>
      <c r="E79" s="82">
        <v>3.06</v>
      </c>
      <c r="F79" s="82">
        <f t="shared" si="3"/>
        <v>12.24</v>
      </c>
      <c r="G79" s="82">
        <f t="shared" si="0"/>
        <v>3.7399999999999998</v>
      </c>
      <c r="H79" s="82">
        <f t="shared" si="1"/>
        <v>14.959999999999999</v>
      </c>
      <c r="I79" s="82">
        <v>0.25</v>
      </c>
      <c r="J79" s="5">
        <v>6.8</v>
      </c>
      <c r="K79" s="6">
        <f t="shared" si="2"/>
        <v>27.2</v>
      </c>
    </row>
    <row r="80" spans="1:11" s="29" customFormat="1" ht="15.75" x14ac:dyDescent="0.25">
      <c r="A80" s="7"/>
      <c r="B80" s="84" t="s">
        <v>97</v>
      </c>
      <c r="C80" s="74" t="s">
        <v>98</v>
      </c>
      <c r="D80" s="73">
        <f>+ROUNDUP(D79*1.65,0)</f>
        <v>7</v>
      </c>
      <c r="E80" s="82">
        <v>0.57999999999999996</v>
      </c>
      <c r="F80" s="82">
        <f t="shared" si="3"/>
        <v>4.0599999999999996</v>
      </c>
      <c r="G80" s="82">
        <f t="shared" ref="G80:G142" si="4">+J80-E80</f>
        <v>0.87</v>
      </c>
      <c r="H80" s="82">
        <f t="shared" si="1"/>
        <v>6.09</v>
      </c>
      <c r="I80" s="82">
        <v>0.11</v>
      </c>
      <c r="J80" s="5">
        <v>1.45</v>
      </c>
      <c r="K80" s="6">
        <f t="shared" ref="K80:K142" si="5">J80*D80</f>
        <v>10.15</v>
      </c>
    </row>
    <row r="81" spans="1:11" s="29" customFormat="1" ht="15.75" x14ac:dyDescent="0.25">
      <c r="A81" s="7"/>
      <c r="B81" s="84" t="s">
        <v>99</v>
      </c>
      <c r="C81" s="74" t="s">
        <v>66</v>
      </c>
      <c r="D81" s="73">
        <v>7</v>
      </c>
      <c r="E81" s="82">
        <v>5.4</v>
      </c>
      <c r="F81" s="82">
        <f t="shared" ref="F81:F144" si="6">+E81*D81</f>
        <v>37.800000000000004</v>
      </c>
      <c r="G81" s="82">
        <f t="shared" si="4"/>
        <v>6.6</v>
      </c>
      <c r="H81" s="82">
        <f t="shared" si="1"/>
        <v>46.199999999999996</v>
      </c>
      <c r="I81" s="82">
        <v>0.72</v>
      </c>
      <c r="J81" s="5">
        <v>12</v>
      </c>
      <c r="K81" s="6">
        <f t="shared" si="5"/>
        <v>84</v>
      </c>
    </row>
    <row r="82" spans="1:11" s="29" customFormat="1" ht="15.75" x14ac:dyDescent="0.25">
      <c r="A82" s="7"/>
      <c r="B82" s="73"/>
      <c r="C82" s="74"/>
      <c r="D82" s="73"/>
      <c r="E82" s="82"/>
      <c r="F82" s="82"/>
      <c r="G82" s="82"/>
      <c r="H82" s="82"/>
      <c r="I82" s="82"/>
      <c r="J82" s="5"/>
      <c r="K82" s="6"/>
    </row>
    <row r="83" spans="1:11" s="29" customFormat="1" ht="15.75" x14ac:dyDescent="0.25">
      <c r="A83" s="7">
        <f>+A78+1</f>
        <v>12</v>
      </c>
      <c r="B83" s="73" t="s">
        <v>110</v>
      </c>
      <c r="C83" s="74" t="s">
        <v>116</v>
      </c>
      <c r="D83" s="73">
        <v>1</v>
      </c>
      <c r="E83" s="82"/>
      <c r="F83" s="82"/>
      <c r="G83" s="82"/>
      <c r="H83" s="82"/>
      <c r="I83" s="82"/>
      <c r="J83" s="5"/>
      <c r="K83" s="6"/>
    </row>
    <row r="84" spans="1:11" s="29" customFormat="1" ht="15.75" x14ac:dyDescent="0.25">
      <c r="A84" s="7"/>
      <c r="B84" s="84" t="s">
        <v>96</v>
      </c>
      <c r="C84" s="74" t="s">
        <v>316</v>
      </c>
      <c r="D84" s="73">
        <v>9</v>
      </c>
      <c r="E84" s="82">
        <v>3.06</v>
      </c>
      <c r="F84" s="82">
        <f t="shared" si="6"/>
        <v>27.54</v>
      </c>
      <c r="G84" s="82">
        <f t="shared" si="4"/>
        <v>3.7399999999999998</v>
      </c>
      <c r="H84" s="82">
        <f t="shared" si="1"/>
        <v>33.659999999999997</v>
      </c>
      <c r="I84" s="82">
        <v>0.57000000000000006</v>
      </c>
      <c r="J84" s="5">
        <v>6.8</v>
      </c>
      <c r="K84" s="6">
        <f t="shared" si="5"/>
        <v>61.199999999999996</v>
      </c>
    </row>
    <row r="85" spans="1:11" s="29" customFormat="1" ht="15.75" x14ac:dyDescent="0.25">
      <c r="A85" s="7"/>
      <c r="B85" s="84" t="s">
        <v>97</v>
      </c>
      <c r="C85" s="74" t="s">
        <v>98</v>
      </c>
      <c r="D85" s="73">
        <f>+ROUNDUP(D84*1.85,0)</f>
        <v>17</v>
      </c>
      <c r="E85" s="82">
        <v>0.57999999999999996</v>
      </c>
      <c r="F85" s="82">
        <f t="shared" si="6"/>
        <v>9.86</v>
      </c>
      <c r="G85" s="82">
        <f t="shared" si="4"/>
        <v>0.87</v>
      </c>
      <c r="H85" s="82">
        <f t="shared" si="1"/>
        <v>14.79</v>
      </c>
      <c r="I85" s="82">
        <v>0.25</v>
      </c>
      <c r="J85" s="5">
        <v>1.45</v>
      </c>
      <c r="K85" s="6">
        <f t="shared" si="5"/>
        <v>24.65</v>
      </c>
    </row>
    <row r="86" spans="1:11" s="29" customFormat="1" ht="15.75" x14ac:dyDescent="0.25">
      <c r="A86" s="7"/>
      <c r="B86" s="84" t="s">
        <v>99</v>
      </c>
      <c r="C86" s="74" t="s">
        <v>66</v>
      </c>
      <c r="D86" s="73">
        <v>6</v>
      </c>
      <c r="E86" s="82">
        <v>5.4</v>
      </c>
      <c r="F86" s="82">
        <f t="shared" si="6"/>
        <v>32.400000000000006</v>
      </c>
      <c r="G86" s="82">
        <f t="shared" si="4"/>
        <v>6.6</v>
      </c>
      <c r="H86" s="82">
        <f t="shared" si="1"/>
        <v>39.599999999999994</v>
      </c>
      <c r="I86" s="82">
        <v>0.61</v>
      </c>
      <c r="J86" s="5">
        <v>12</v>
      </c>
      <c r="K86" s="6">
        <f t="shared" si="5"/>
        <v>72</v>
      </c>
    </row>
    <row r="87" spans="1:11" s="29" customFormat="1" ht="15.75" x14ac:dyDescent="0.25">
      <c r="A87" s="7"/>
      <c r="B87" s="73"/>
      <c r="C87" s="74"/>
      <c r="D87" s="73"/>
      <c r="E87" s="82"/>
      <c r="F87" s="82"/>
      <c r="G87" s="82"/>
      <c r="H87" s="82"/>
      <c r="I87" s="82"/>
      <c r="J87" s="5"/>
      <c r="K87" s="6"/>
    </row>
    <row r="88" spans="1:11" s="29" customFormat="1" ht="15.75" x14ac:dyDescent="0.25">
      <c r="A88" s="7"/>
      <c r="B88" s="83" t="s">
        <v>111</v>
      </c>
      <c r="C88" s="74"/>
      <c r="D88" s="73"/>
      <c r="E88" s="82"/>
      <c r="F88" s="82"/>
      <c r="G88" s="82"/>
      <c r="H88" s="82"/>
      <c r="I88" s="82"/>
      <c r="J88" s="5"/>
      <c r="K88" s="6"/>
    </row>
    <row r="89" spans="1:11" s="29" customFormat="1" ht="15.75" x14ac:dyDescent="0.25">
      <c r="A89" s="7">
        <f>+A83+1</f>
        <v>13</v>
      </c>
      <c r="B89" s="73" t="s">
        <v>112</v>
      </c>
      <c r="C89" s="74" t="s">
        <v>66</v>
      </c>
      <c r="D89" s="73">
        <v>789</v>
      </c>
      <c r="E89" s="82"/>
      <c r="F89" s="82"/>
      <c r="G89" s="82"/>
      <c r="H89" s="82"/>
      <c r="I89" s="82"/>
      <c r="J89" s="5"/>
      <c r="K89" s="6"/>
    </row>
    <row r="90" spans="1:11" s="29" customFormat="1" ht="15.75" x14ac:dyDescent="0.25">
      <c r="A90" s="7"/>
      <c r="B90" s="84" t="s">
        <v>96</v>
      </c>
      <c r="C90" s="74" t="s">
        <v>316</v>
      </c>
      <c r="D90" s="73">
        <f>789*0.33</f>
        <v>260.37</v>
      </c>
      <c r="E90" s="82">
        <v>3.06</v>
      </c>
      <c r="F90" s="82">
        <f t="shared" si="6"/>
        <v>796.73220000000003</v>
      </c>
      <c r="G90" s="82">
        <f t="shared" si="4"/>
        <v>3.7399999999999998</v>
      </c>
      <c r="H90" s="82">
        <f t="shared" si="1"/>
        <v>973.78379999999993</v>
      </c>
      <c r="I90" s="82">
        <v>16.23</v>
      </c>
      <c r="J90" s="5">
        <v>6.8</v>
      </c>
      <c r="K90" s="6">
        <f t="shared" si="5"/>
        <v>1770.5160000000001</v>
      </c>
    </row>
    <row r="91" spans="1:11" s="29" customFormat="1" ht="15.75" x14ac:dyDescent="0.25">
      <c r="A91" s="7"/>
      <c r="B91" s="84" t="s">
        <v>113</v>
      </c>
      <c r="C91" s="74" t="s">
        <v>66</v>
      </c>
      <c r="D91" s="73">
        <v>789</v>
      </c>
      <c r="E91" s="82">
        <v>0.60000000000000009</v>
      </c>
      <c r="F91" s="82">
        <f t="shared" si="6"/>
        <v>473.40000000000009</v>
      </c>
      <c r="G91" s="82">
        <f t="shared" si="4"/>
        <v>0.89999999999999991</v>
      </c>
      <c r="H91" s="82">
        <f t="shared" si="1"/>
        <v>710.09999999999991</v>
      </c>
      <c r="I91" s="82">
        <v>11.84</v>
      </c>
      <c r="J91" s="5">
        <v>1.5</v>
      </c>
      <c r="K91" s="6">
        <f t="shared" si="5"/>
        <v>1183.5</v>
      </c>
    </row>
    <row r="92" spans="1:11" s="29" customFormat="1" ht="15.75" x14ac:dyDescent="0.25">
      <c r="A92" s="7"/>
      <c r="B92" s="73"/>
      <c r="C92" s="74"/>
      <c r="D92" s="73"/>
      <c r="E92" s="82"/>
      <c r="F92" s="82"/>
      <c r="G92" s="82"/>
      <c r="H92" s="82"/>
      <c r="I92" s="82"/>
      <c r="J92" s="5"/>
      <c r="K92" s="6"/>
    </row>
    <row r="93" spans="1:11" s="29" customFormat="1" ht="15.75" x14ac:dyDescent="0.25">
      <c r="A93" s="7"/>
      <c r="B93" s="83" t="s">
        <v>114</v>
      </c>
      <c r="C93" s="74"/>
      <c r="D93" s="73"/>
      <c r="E93" s="82"/>
      <c r="F93" s="82"/>
      <c r="G93" s="82"/>
      <c r="H93" s="82"/>
      <c r="I93" s="82"/>
      <c r="J93" s="5"/>
      <c r="K93" s="6"/>
    </row>
    <row r="94" spans="1:11" s="29" customFormat="1" ht="15.75" x14ac:dyDescent="0.25">
      <c r="A94" s="7">
        <f>+A89+1</f>
        <v>14</v>
      </c>
      <c r="B94" s="73" t="s">
        <v>115</v>
      </c>
      <c r="C94" s="74" t="s">
        <v>116</v>
      </c>
      <c r="D94" s="73">
        <v>2</v>
      </c>
      <c r="E94" s="82">
        <v>108.24</v>
      </c>
      <c r="F94" s="82">
        <f t="shared" si="6"/>
        <v>216.48</v>
      </c>
      <c r="G94" s="82">
        <f t="shared" si="4"/>
        <v>137.76</v>
      </c>
      <c r="H94" s="82">
        <f t="shared" si="1"/>
        <v>275.52</v>
      </c>
      <c r="I94" s="82">
        <v>4.76</v>
      </c>
      <c r="J94" s="5">
        <v>246</v>
      </c>
      <c r="K94" s="6">
        <f t="shared" si="5"/>
        <v>492</v>
      </c>
    </row>
    <row r="95" spans="1:11" s="29" customFormat="1" ht="15.75" x14ac:dyDescent="0.25">
      <c r="A95" s="7">
        <f>+A94+1</f>
        <v>15</v>
      </c>
      <c r="B95" s="73" t="s">
        <v>117</v>
      </c>
      <c r="C95" s="74" t="s">
        <v>116</v>
      </c>
      <c r="D95" s="73">
        <v>1</v>
      </c>
      <c r="E95" s="82">
        <v>22</v>
      </c>
      <c r="F95" s="82">
        <f t="shared" si="6"/>
        <v>22</v>
      </c>
      <c r="G95" s="82">
        <f t="shared" si="4"/>
        <v>28</v>
      </c>
      <c r="H95" s="82">
        <f t="shared" si="1"/>
        <v>28</v>
      </c>
      <c r="I95" s="82">
        <v>0.49</v>
      </c>
      <c r="J95" s="5">
        <v>50</v>
      </c>
      <c r="K95" s="6">
        <f t="shared" si="5"/>
        <v>50</v>
      </c>
    </row>
    <row r="96" spans="1:11" s="29" customFormat="1" ht="15.75" x14ac:dyDescent="0.25">
      <c r="A96" s="7">
        <f t="shared" ref="A96:A118" si="7">+A95+1</f>
        <v>16</v>
      </c>
      <c r="B96" s="73" t="s">
        <v>118</v>
      </c>
      <c r="C96" s="74" t="s">
        <v>116</v>
      </c>
      <c r="D96" s="73">
        <v>11</v>
      </c>
      <c r="E96" s="82">
        <v>167.2</v>
      </c>
      <c r="F96" s="82">
        <f t="shared" si="6"/>
        <v>1839.1999999999998</v>
      </c>
      <c r="G96" s="82">
        <f t="shared" si="4"/>
        <v>212.8</v>
      </c>
      <c r="H96" s="82">
        <f t="shared" si="1"/>
        <v>2340.8000000000002</v>
      </c>
      <c r="I96" s="82">
        <v>40.36</v>
      </c>
      <c r="J96" s="5">
        <v>380</v>
      </c>
      <c r="K96" s="6">
        <f t="shared" si="5"/>
        <v>4180</v>
      </c>
    </row>
    <row r="97" spans="1:11" s="29" customFormat="1" ht="15.75" x14ac:dyDescent="0.25">
      <c r="A97" s="7">
        <f t="shared" si="7"/>
        <v>17</v>
      </c>
      <c r="B97" s="73" t="s">
        <v>119</v>
      </c>
      <c r="C97" s="74" t="s">
        <v>116</v>
      </c>
      <c r="D97" s="73">
        <v>1</v>
      </c>
      <c r="E97" s="82">
        <v>193.6</v>
      </c>
      <c r="F97" s="82">
        <f t="shared" si="6"/>
        <v>193.6</v>
      </c>
      <c r="G97" s="82">
        <f t="shared" si="4"/>
        <v>246.4</v>
      </c>
      <c r="H97" s="82">
        <f t="shared" si="1"/>
        <v>246.4</v>
      </c>
      <c r="I97" s="82">
        <v>4.25</v>
      </c>
      <c r="J97" s="5">
        <v>440</v>
      </c>
      <c r="K97" s="6">
        <f t="shared" si="5"/>
        <v>440</v>
      </c>
    </row>
    <row r="98" spans="1:11" s="29" customFormat="1" ht="15.75" x14ac:dyDescent="0.25">
      <c r="A98" s="7">
        <f t="shared" si="7"/>
        <v>18</v>
      </c>
      <c r="B98" s="73" t="s">
        <v>120</v>
      </c>
      <c r="C98" s="74" t="s">
        <v>116</v>
      </c>
      <c r="D98" s="73">
        <v>1</v>
      </c>
      <c r="E98" s="82">
        <v>129.25</v>
      </c>
      <c r="F98" s="82">
        <f t="shared" si="6"/>
        <v>129.25</v>
      </c>
      <c r="G98" s="82">
        <f t="shared" si="4"/>
        <v>164.5</v>
      </c>
      <c r="H98" s="82">
        <f t="shared" si="1"/>
        <v>164.5</v>
      </c>
      <c r="I98" s="82">
        <v>2.84</v>
      </c>
      <c r="J98" s="5">
        <v>293.75</v>
      </c>
      <c r="K98" s="6">
        <f t="shared" si="5"/>
        <v>293.75</v>
      </c>
    </row>
    <row r="99" spans="1:11" s="29" customFormat="1" ht="15.75" x14ac:dyDescent="0.25">
      <c r="A99" s="7">
        <f t="shared" si="7"/>
        <v>19</v>
      </c>
      <c r="B99" s="73" t="s">
        <v>121</v>
      </c>
      <c r="C99" s="74" t="s">
        <v>116</v>
      </c>
      <c r="D99" s="73">
        <v>5</v>
      </c>
      <c r="E99" s="82">
        <v>140.80000000000001</v>
      </c>
      <c r="F99" s="82">
        <f t="shared" si="6"/>
        <v>704</v>
      </c>
      <c r="G99" s="82">
        <f t="shared" si="4"/>
        <v>179.2</v>
      </c>
      <c r="H99" s="82">
        <f t="shared" si="1"/>
        <v>896</v>
      </c>
      <c r="I99" s="82">
        <v>15.45</v>
      </c>
      <c r="J99" s="5">
        <v>320</v>
      </c>
      <c r="K99" s="6">
        <f t="shared" si="5"/>
        <v>1600</v>
      </c>
    </row>
    <row r="100" spans="1:11" s="29" customFormat="1" ht="15.75" x14ac:dyDescent="0.25">
      <c r="A100" s="7">
        <f t="shared" si="7"/>
        <v>20</v>
      </c>
      <c r="B100" s="73" t="s">
        <v>122</v>
      </c>
      <c r="C100" s="74" t="s">
        <v>116</v>
      </c>
      <c r="D100" s="73">
        <v>1</v>
      </c>
      <c r="E100" s="82">
        <v>38.5</v>
      </c>
      <c r="F100" s="82">
        <f t="shared" si="6"/>
        <v>38.5</v>
      </c>
      <c r="G100" s="82">
        <f t="shared" si="4"/>
        <v>49</v>
      </c>
      <c r="H100" s="82">
        <f t="shared" si="1"/>
        <v>49</v>
      </c>
      <c r="I100" s="82">
        <v>0.85</v>
      </c>
      <c r="J100" s="5">
        <v>87.5</v>
      </c>
      <c r="K100" s="6">
        <f t="shared" si="5"/>
        <v>87.5</v>
      </c>
    </row>
    <row r="101" spans="1:11" s="29" customFormat="1" ht="15.75" x14ac:dyDescent="0.25">
      <c r="A101" s="7">
        <f t="shared" si="7"/>
        <v>21</v>
      </c>
      <c r="B101" s="73" t="s">
        <v>123</v>
      </c>
      <c r="C101" s="74" t="s">
        <v>116</v>
      </c>
      <c r="D101" s="73">
        <v>1</v>
      </c>
      <c r="E101" s="82">
        <v>184.8</v>
      </c>
      <c r="F101" s="82">
        <f t="shared" si="6"/>
        <v>184.8</v>
      </c>
      <c r="G101" s="82">
        <f t="shared" si="4"/>
        <v>235.2</v>
      </c>
      <c r="H101" s="82">
        <f t="shared" si="1"/>
        <v>235.2</v>
      </c>
      <c r="I101" s="82">
        <v>4.0599999999999996</v>
      </c>
      <c r="J101" s="5">
        <v>420</v>
      </c>
      <c r="K101" s="6">
        <f t="shared" si="5"/>
        <v>420</v>
      </c>
    </row>
    <row r="102" spans="1:11" s="29" customFormat="1" ht="15.75" x14ac:dyDescent="0.25">
      <c r="A102" s="7">
        <f t="shared" si="7"/>
        <v>22</v>
      </c>
      <c r="B102" s="73" t="s">
        <v>124</v>
      </c>
      <c r="C102" s="74" t="s">
        <v>116</v>
      </c>
      <c r="D102" s="73">
        <v>1</v>
      </c>
      <c r="E102" s="82">
        <v>184.8</v>
      </c>
      <c r="F102" s="82">
        <f t="shared" si="6"/>
        <v>184.8</v>
      </c>
      <c r="G102" s="82">
        <f t="shared" si="4"/>
        <v>235.2</v>
      </c>
      <c r="H102" s="82">
        <f t="shared" si="1"/>
        <v>235.2</v>
      </c>
      <c r="I102" s="82">
        <v>4.0599999999999996</v>
      </c>
      <c r="J102" s="5">
        <v>420</v>
      </c>
      <c r="K102" s="6">
        <f t="shared" si="5"/>
        <v>420</v>
      </c>
    </row>
    <row r="103" spans="1:11" s="29" customFormat="1" ht="15.75" x14ac:dyDescent="0.25">
      <c r="A103" s="7">
        <f t="shared" si="7"/>
        <v>23</v>
      </c>
      <c r="B103" s="73" t="s">
        <v>125</v>
      </c>
      <c r="C103" s="74" t="s">
        <v>116</v>
      </c>
      <c r="D103" s="73">
        <v>2</v>
      </c>
      <c r="E103" s="82">
        <v>22</v>
      </c>
      <c r="F103" s="82">
        <f t="shared" si="6"/>
        <v>44</v>
      </c>
      <c r="G103" s="82">
        <f t="shared" si="4"/>
        <v>28</v>
      </c>
      <c r="H103" s="82">
        <f t="shared" si="1"/>
        <v>56</v>
      </c>
      <c r="I103" s="82">
        <v>0.97</v>
      </c>
      <c r="J103" s="5">
        <v>50</v>
      </c>
      <c r="K103" s="6">
        <f t="shared" si="5"/>
        <v>100</v>
      </c>
    </row>
    <row r="104" spans="1:11" s="29" customFormat="1" ht="15.75" x14ac:dyDescent="0.25">
      <c r="A104" s="7">
        <f t="shared" si="7"/>
        <v>24</v>
      </c>
      <c r="B104" s="73" t="s">
        <v>126</v>
      </c>
      <c r="C104" s="74" t="s">
        <v>116</v>
      </c>
      <c r="D104" s="73">
        <v>4</v>
      </c>
      <c r="E104" s="82">
        <v>55</v>
      </c>
      <c r="F104" s="82">
        <f t="shared" si="6"/>
        <v>220</v>
      </c>
      <c r="G104" s="82">
        <f t="shared" si="4"/>
        <v>70</v>
      </c>
      <c r="H104" s="82">
        <f t="shared" si="1"/>
        <v>280</v>
      </c>
      <c r="I104" s="82">
        <v>4.83</v>
      </c>
      <c r="J104" s="5">
        <v>125</v>
      </c>
      <c r="K104" s="6">
        <f t="shared" si="5"/>
        <v>500</v>
      </c>
    </row>
    <row r="105" spans="1:11" s="29" customFormat="1" ht="15.75" x14ac:dyDescent="0.25">
      <c r="A105" s="7">
        <f t="shared" si="7"/>
        <v>25</v>
      </c>
      <c r="B105" s="73" t="s">
        <v>127</v>
      </c>
      <c r="C105" s="74" t="s">
        <v>116</v>
      </c>
      <c r="D105" s="73">
        <v>1</v>
      </c>
      <c r="E105" s="82">
        <v>110</v>
      </c>
      <c r="F105" s="82">
        <f t="shared" si="6"/>
        <v>110</v>
      </c>
      <c r="G105" s="82">
        <f t="shared" si="4"/>
        <v>140</v>
      </c>
      <c r="H105" s="82">
        <f t="shared" si="1"/>
        <v>140</v>
      </c>
      <c r="I105" s="82">
        <v>2.42</v>
      </c>
      <c r="J105" s="5">
        <v>250</v>
      </c>
      <c r="K105" s="6">
        <f t="shared" si="5"/>
        <v>250</v>
      </c>
    </row>
    <row r="106" spans="1:11" s="29" customFormat="1" ht="15.75" x14ac:dyDescent="0.25">
      <c r="A106" s="7">
        <f t="shared" si="7"/>
        <v>26</v>
      </c>
      <c r="B106" s="73" t="s">
        <v>128</v>
      </c>
      <c r="C106" s="74" t="s">
        <v>116</v>
      </c>
      <c r="D106" s="73">
        <v>1</v>
      </c>
      <c r="E106" s="82">
        <v>140.80000000000001</v>
      </c>
      <c r="F106" s="82">
        <f t="shared" si="6"/>
        <v>140.80000000000001</v>
      </c>
      <c r="G106" s="82">
        <f t="shared" si="4"/>
        <v>179.2</v>
      </c>
      <c r="H106" s="82">
        <f t="shared" si="1"/>
        <v>179.2</v>
      </c>
      <c r="I106" s="82">
        <v>3.09</v>
      </c>
      <c r="J106" s="5">
        <v>320</v>
      </c>
      <c r="K106" s="6">
        <f t="shared" si="5"/>
        <v>320</v>
      </c>
    </row>
    <row r="107" spans="1:11" s="29" customFormat="1" ht="15.75" x14ac:dyDescent="0.25">
      <c r="A107" s="7">
        <f t="shared" si="7"/>
        <v>27</v>
      </c>
      <c r="B107" s="73" t="s">
        <v>129</v>
      </c>
      <c r="C107" s="74" t="s">
        <v>116</v>
      </c>
      <c r="D107" s="73">
        <v>1</v>
      </c>
      <c r="E107" s="82">
        <v>83.6</v>
      </c>
      <c r="F107" s="82">
        <f t="shared" si="6"/>
        <v>83.6</v>
      </c>
      <c r="G107" s="82">
        <f t="shared" si="4"/>
        <v>106.4</v>
      </c>
      <c r="H107" s="82">
        <f t="shared" si="1"/>
        <v>106.4</v>
      </c>
      <c r="I107" s="82">
        <v>1.84</v>
      </c>
      <c r="J107" s="5">
        <v>190</v>
      </c>
      <c r="K107" s="6">
        <f t="shared" si="5"/>
        <v>190</v>
      </c>
    </row>
    <row r="108" spans="1:11" s="29" customFormat="1" ht="15.75" x14ac:dyDescent="0.25">
      <c r="A108" s="7">
        <f t="shared" si="7"/>
        <v>28</v>
      </c>
      <c r="B108" s="73" t="s">
        <v>130</v>
      </c>
      <c r="C108" s="74" t="s">
        <v>116</v>
      </c>
      <c r="D108" s="73">
        <v>1</v>
      </c>
      <c r="E108" s="82">
        <v>55.44</v>
      </c>
      <c r="F108" s="82">
        <f t="shared" si="6"/>
        <v>55.44</v>
      </c>
      <c r="G108" s="82">
        <f t="shared" si="4"/>
        <v>70.56</v>
      </c>
      <c r="H108" s="82">
        <f t="shared" si="1"/>
        <v>70.56</v>
      </c>
      <c r="I108" s="82">
        <v>1.22</v>
      </c>
      <c r="J108" s="5">
        <v>126</v>
      </c>
      <c r="K108" s="6">
        <f t="shared" si="5"/>
        <v>126</v>
      </c>
    </row>
    <row r="109" spans="1:11" s="29" customFormat="1" ht="15.75" x14ac:dyDescent="0.25">
      <c r="A109" s="7">
        <f t="shared" si="7"/>
        <v>29</v>
      </c>
      <c r="B109" s="73" t="s">
        <v>131</v>
      </c>
      <c r="C109" s="74" t="s">
        <v>116</v>
      </c>
      <c r="D109" s="73">
        <v>1</v>
      </c>
      <c r="E109" s="82">
        <v>27.72</v>
      </c>
      <c r="F109" s="82">
        <f t="shared" si="6"/>
        <v>27.72</v>
      </c>
      <c r="G109" s="82">
        <f t="shared" si="4"/>
        <v>35.28</v>
      </c>
      <c r="H109" s="82">
        <f t="shared" si="1"/>
        <v>35.28</v>
      </c>
      <c r="I109" s="82">
        <v>0.61</v>
      </c>
      <c r="J109" s="5">
        <v>63</v>
      </c>
      <c r="K109" s="6">
        <f t="shared" si="5"/>
        <v>63</v>
      </c>
    </row>
    <row r="110" spans="1:11" s="29" customFormat="1" ht="15.75" x14ac:dyDescent="0.25">
      <c r="A110" s="7">
        <f t="shared" si="7"/>
        <v>30</v>
      </c>
      <c r="B110" s="73" t="s">
        <v>132</v>
      </c>
      <c r="C110" s="74" t="s">
        <v>116</v>
      </c>
      <c r="D110" s="73">
        <v>1</v>
      </c>
      <c r="E110" s="82">
        <v>46.2</v>
      </c>
      <c r="F110" s="82">
        <f t="shared" si="6"/>
        <v>46.2</v>
      </c>
      <c r="G110" s="82">
        <f t="shared" si="4"/>
        <v>58.8</v>
      </c>
      <c r="H110" s="82">
        <f t="shared" si="1"/>
        <v>58.8</v>
      </c>
      <c r="I110" s="82">
        <v>1.02</v>
      </c>
      <c r="J110" s="5">
        <v>105</v>
      </c>
      <c r="K110" s="6">
        <f t="shared" si="5"/>
        <v>105</v>
      </c>
    </row>
    <row r="111" spans="1:11" s="29" customFormat="1" ht="15.75" x14ac:dyDescent="0.25">
      <c r="A111" s="7">
        <f t="shared" si="7"/>
        <v>31</v>
      </c>
      <c r="B111" s="73" t="s">
        <v>133</v>
      </c>
      <c r="C111" s="74" t="s">
        <v>116</v>
      </c>
      <c r="D111" s="73">
        <v>1</v>
      </c>
      <c r="E111" s="82">
        <v>66</v>
      </c>
      <c r="F111" s="82">
        <f t="shared" si="6"/>
        <v>66</v>
      </c>
      <c r="G111" s="82">
        <f t="shared" si="4"/>
        <v>84</v>
      </c>
      <c r="H111" s="82">
        <f t="shared" si="1"/>
        <v>84</v>
      </c>
      <c r="I111" s="82">
        <v>1.45</v>
      </c>
      <c r="J111" s="5">
        <v>150</v>
      </c>
      <c r="K111" s="6">
        <f t="shared" si="5"/>
        <v>150</v>
      </c>
    </row>
    <row r="112" spans="1:11" s="29" customFormat="1" ht="15.75" x14ac:dyDescent="0.25">
      <c r="A112" s="7">
        <f t="shared" si="7"/>
        <v>32</v>
      </c>
      <c r="B112" s="73" t="s">
        <v>134</v>
      </c>
      <c r="C112" s="74" t="s">
        <v>116</v>
      </c>
      <c r="D112" s="73">
        <v>1</v>
      </c>
      <c r="E112" s="82">
        <v>42.9</v>
      </c>
      <c r="F112" s="82">
        <f t="shared" si="6"/>
        <v>42.9</v>
      </c>
      <c r="G112" s="82">
        <f t="shared" si="4"/>
        <v>54.6</v>
      </c>
      <c r="H112" s="82">
        <f t="shared" si="1"/>
        <v>54.6</v>
      </c>
      <c r="I112" s="82">
        <v>0.95</v>
      </c>
      <c r="J112" s="5">
        <v>97.5</v>
      </c>
      <c r="K112" s="6">
        <f t="shared" si="5"/>
        <v>97.5</v>
      </c>
    </row>
    <row r="113" spans="1:11" s="29" customFormat="1" ht="15.75" x14ac:dyDescent="0.25">
      <c r="A113" s="7">
        <f t="shared" si="7"/>
        <v>33</v>
      </c>
      <c r="B113" s="73" t="s">
        <v>135</v>
      </c>
      <c r="C113" s="74" t="s">
        <v>116</v>
      </c>
      <c r="D113" s="73">
        <v>1</v>
      </c>
      <c r="E113" s="82">
        <v>42.9</v>
      </c>
      <c r="F113" s="82">
        <f t="shared" si="6"/>
        <v>42.9</v>
      </c>
      <c r="G113" s="82">
        <f t="shared" si="4"/>
        <v>54.6</v>
      </c>
      <c r="H113" s="82">
        <f t="shared" si="1"/>
        <v>54.6</v>
      </c>
      <c r="I113" s="82">
        <v>0.95</v>
      </c>
      <c r="J113" s="5">
        <v>97.5</v>
      </c>
      <c r="K113" s="6">
        <f t="shared" si="5"/>
        <v>97.5</v>
      </c>
    </row>
    <row r="114" spans="1:11" s="29" customFormat="1" ht="15.75" x14ac:dyDescent="0.25">
      <c r="A114" s="7">
        <f t="shared" si="7"/>
        <v>34</v>
      </c>
      <c r="B114" s="73" t="s">
        <v>136</v>
      </c>
      <c r="C114" s="74" t="s">
        <v>116</v>
      </c>
      <c r="D114" s="73">
        <v>1</v>
      </c>
      <c r="E114" s="82">
        <v>110</v>
      </c>
      <c r="F114" s="82">
        <f t="shared" si="6"/>
        <v>110</v>
      </c>
      <c r="G114" s="82">
        <f t="shared" si="4"/>
        <v>140</v>
      </c>
      <c r="H114" s="82">
        <f t="shared" si="1"/>
        <v>140</v>
      </c>
      <c r="I114" s="82">
        <v>2.42</v>
      </c>
      <c r="J114" s="5">
        <v>250</v>
      </c>
      <c r="K114" s="6">
        <f t="shared" si="5"/>
        <v>250</v>
      </c>
    </row>
    <row r="115" spans="1:11" s="29" customFormat="1" ht="15.75" x14ac:dyDescent="0.25">
      <c r="A115" s="7">
        <f t="shared" si="7"/>
        <v>35</v>
      </c>
      <c r="B115" s="73" t="s">
        <v>137</v>
      </c>
      <c r="C115" s="74" t="s">
        <v>67</v>
      </c>
      <c r="D115" s="73">
        <v>19</v>
      </c>
      <c r="E115" s="82">
        <v>5.28</v>
      </c>
      <c r="F115" s="82">
        <f t="shared" si="6"/>
        <v>100.32000000000001</v>
      </c>
      <c r="G115" s="82">
        <f t="shared" si="4"/>
        <v>6.72</v>
      </c>
      <c r="H115" s="82">
        <f t="shared" si="1"/>
        <v>127.67999999999999</v>
      </c>
      <c r="I115" s="82">
        <v>2.21</v>
      </c>
      <c r="J115" s="5">
        <v>12</v>
      </c>
      <c r="K115" s="6">
        <f t="shared" si="5"/>
        <v>228</v>
      </c>
    </row>
    <row r="116" spans="1:11" s="29" customFormat="1" ht="15.75" x14ac:dyDescent="0.25">
      <c r="A116" s="7">
        <f t="shared" si="7"/>
        <v>36</v>
      </c>
      <c r="B116" s="73" t="s">
        <v>138</v>
      </c>
      <c r="C116" s="74" t="s">
        <v>67</v>
      </c>
      <c r="D116" s="73">
        <v>86.5</v>
      </c>
      <c r="E116" s="82">
        <v>7.04</v>
      </c>
      <c r="F116" s="82">
        <f t="shared" si="6"/>
        <v>608.96</v>
      </c>
      <c r="G116" s="82">
        <f t="shared" si="4"/>
        <v>8.9600000000000009</v>
      </c>
      <c r="H116" s="82">
        <f t="shared" si="1"/>
        <v>775.04000000000008</v>
      </c>
      <c r="I116" s="82">
        <v>13.37</v>
      </c>
      <c r="J116" s="5">
        <v>16</v>
      </c>
      <c r="K116" s="6">
        <f t="shared" si="5"/>
        <v>1384</v>
      </c>
    </row>
    <row r="117" spans="1:11" s="29" customFormat="1" ht="15.75" x14ac:dyDescent="0.25">
      <c r="A117" s="7">
        <f t="shared" si="7"/>
        <v>37</v>
      </c>
      <c r="B117" s="73" t="s">
        <v>139</v>
      </c>
      <c r="C117" s="74" t="s">
        <v>66</v>
      </c>
      <c r="D117" s="73">
        <v>42</v>
      </c>
      <c r="E117" s="82">
        <v>1.6719999999999999</v>
      </c>
      <c r="F117" s="82">
        <f t="shared" si="6"/>
        <v>70.224000000000004</v>
      </c>
      <c r="G117" s="82">
        <f t="shared" si="4"/>
        <v>2.1280000000000001</v>
      </c>
      <c r="H117" s="82">
        <f t="shared" si="1"/>
        <v>89.376000000000005</v>
      </c>
      <c r="I117" s="82">
        <v>1.55</v>
      </c>
      <c r="J117" s="5">
        <v>3.8</v>
      </c>
      <c r="K117" s="6">
        <f t="shared" si="5"/>
        <v>159.6</v>
      </c>
    </row>
    <row r="118" spans="1:11" s="29" customFormat="1" ht="15.75" x14ac:dyDescent="0.25">
      <c r="A118" s="7">
        <f t="shared" si="7"/>
        <v>38</v>
      </c>
      <c r="B118" s="73" t="s">
        <v>140</v>
      </c>
      <c r="C118" s="74" t="s">
        <v>66</v>
      </c>
      <c r="D118" s="73">
        <v>398</v>
      </c>
      <c r="E118" s="82">
        <v>1.496</v>
      </c>
      <c r="F118" s="82">
        <f t="shared" si="6"/>
        <v>595.40800000000002</v>
      </c>
      <c r="G118" s="82">
        <f t="shared" si="4"/>
        <v>1.9039999999999999</v>
      </c>
      <c r="H118" s="82">
        <f t="shared" si="1"/>
        <v>757.79199999999992</v>
      </c>
      <c r="I118" s="82">
        <v>13.07</v>
      </c>
      <c r="J118" s="5">
        <v>3.4</v>
      </c>
      <c r="K118" s="6">
        <f t="shared" si="5"/>
        <v>1353.2</v>
      </c>
    </row>
    <row r="119" spans="1:11" s="29" customFormat="1" ht="15.75" x14ac:dyDescent="0.25">
      <c r="A119" s="7"/>
      <c r="B119" s="73"/>
      <c r="C119" s="74"/>
      <c r="D119" s="73"/>
      <c r="E119" s="82"/>
      <c r="F119" s="82"/>
      <c r="G119" s="82"/>
      <c r="H119" s="82"/>
      <c r="I119" s="82"/>
      <c r="J119" s="5"/>
      <c r="K119" s="6"/>
    </row>
    <row r="120" spans="1:11" s="29" customFormat="1" ht="15.75" x14ac:dyDescent="0.25">
      <c r="A120" s="7"/>
      <c r="B120" s="83" t="s">
        <v>141</v>
      </c>
      <c r="C120" s="74"/>
      <c r="D120" s="73"/>
      <c r="E120" s="82"/>
      <c r="F120" s="82"/>
      <c r="G120" s="82"/>
      <c r="H120" s="82"/>
      <c r="I120" s="82"/>
      <c r="J120" s="5"/>
      <c r="K120" s="6"/>
    </row>
    <row r="121" spans="1:11" s="29" customFormat="1" ht="15.75" x14ac:dyDescent="0.25">
      <c r="A121" s="7">
        <f>+A118+1</f>
        <v>39</v>
      </c>
      <c r="B121" s="73" t="s">
        <v>142</v>
      </c>
      <c r="C121" s="74" t="s">
        <v>116</v>
      </c>
      <c r="D121" s="73">
        <v>7</v>
      </c>
      <c r="E121" s="82">
        <v>167.2</v>
      </c>
      <c r="F121" s="82">
        <f t="shared" si="6"/>
        <v>1170.3999999999999</v>
      </c>
      <c r="G121" s="82">
        <f t="shared" si="4"/>
        <v>212.8</v>
      </c>
      <c r="H121" s="82">
        <f t="shared" si="1"/>
        <v>1489.6000000000001</v>
      </c>
      <c r="I121" s="82">
        <v>25.69</v>
      </c>
      <c r="J121" s="5">
        <v>380</v>
      </c>
      <c r="K121" s="6">
        <f t="shared" si="5"/>
        <v>2660</v>
      </c>
    </row>
    <row r="122" spans="1:11" s="29" customFormat="1" ht="15.75" x14ac:dyDescent="0.25">
      <c r="A122" s="7">
        <f>+A121+1</f>
        <v>40</v>
      </c>
      <c r="B122" s="73" t="s">
        <v>143</v>
      </c>
      <c r="C122" s="74" t="s">
        <v>116</v>
      </c>
      <c r="D122" s="73">
        <v>9</v>
      </c>
      <c r="E122" s="82">
        <v>167.2</v>
      </c>
      <c r="F122" s="82">
        <f t="shared" si="6"/>
        <v>1504.8</v>
      </c>
      <c r="G122" s="82">
        <f t="shared" si="4"/>
        <v>212.8</v>
      </c>
      <c r="H122" s="82">
        <f t="shared" si="1"/>
        <v>1915.2</v>
      </c>
      <c r="I122" s="82">
        <v>33.03</v>
      </c>
      <c r="J122" s="5">
        <v>380</v>
      </c>
      <c r="K122" s="6">
        <f t="shared" si="5"/>
        <v>3420</v>
      </c>
    </row>
    <row r="123" spans="1:11" s="29" customFormat="1" ht="15.75" x14ac:dyDescent="0.25">
      <c r="A123" s="7">
        <f t="shared" ref="A123:A136" si="8">+A122+1</f>
        <v>41</v>
      </c>
      <c r="B123" s="73" t="s">
        <v>144</v>
      </c>
      <c r="C123" s="74" t="s">
        <v>116</v>
      </c>
      <c r="D123" s="73">
        <v>1</v>
      </c>
      <c r="E123" s="82">
        <v>193.6</v>
      </c>
      <c r="F123" s="82">
        <f t="shared" si="6"/>
        <v>193.6</v>
      </c>
      <c r="G123" s="82">
        <f t="shared" si="4"/>
        <v>246.4</v>
      </c>
      <c r="H123" s="82">
        <f t="shared" si="1"/>
        <v>246.4</v>
      </c>
      <c r="I123" s="82">
        <v>4.25</v>
      </c>
      <c r="J123" s="5">
        <v>440</v>
      </c>
      <c r="K123" s="6">
        <f t="shared" si="5"/>
        <v>440</v>
      </c>
    </row>
    <row r="124" spans="1:11" s="29" customFormat="1" ht="15.75" x14ac:dyDescent="0.25">
      <c r="A124" s="7">
        <f t="shared" si="8"/>
        <v>42</v>
      </c>
      <c r="B124" s="73" t="s">
        <v>145</v>
      </c>
      <c r="C124" s="74" t="s">
        <v>116</v>
      </c>
      <c r="D124" s="73">
        <v>1</v>
      </c>
      <c r="E124" s="82">
        <v>124.08</v>
      </c>
      <c r="F124" s="82">
        <f t="shared" si="6"/>
        <v>124.08</v>
      </c>
      <c r="G124" s="82">
        <f t="shared" si="4"/>
        <v>157.92000000000002</v>
      </c>
      <c r="H124" s="82">
        <f t="shared" si="1"/>
        <v>157.92000000000002</v>
      </c>
      <c r="I124" s="82">
        <v>2.73</v>
      </c>
      <c r="J124" s="5">
        <v>282</v>
      </c>
      <c r="K124" s="6">
        <f t="shared" si="5"/>
        <v>282</v>
      </c>
    </row>
    <row r="125" spans="1:11" s="29" customFormat="1" ht="15.75" x14ac:dyDescent="0.25">
      <c r="A125" s="7">
        <f t="shared" si="8"/>
        <v>43</v>
      </c>
      <c r="B125" s="73" t="s">
        <v>146</v>
      </c>
      <c r="C125" s="74" t="s">
        <v>116</v>
      </c>
      <c r="D125" s="73">
        <v>1</v>
      </c>
      <c r="E125" s="82">
        <v>140.80000000000001</v>
      </c>
      <c r="F125" s="82">
        <f t="shared" si="6"/>
        <v>140.80000000000001</v>
      </c>
      <c r="G125" s="82">
        <f t="shared" si="4"/>
        <v>179.2</v>
      </c>
      <c r="H125" s="82">
        <f t="shared" si="1"/>
        <v>179.2</v>
      </c>
      <c r="I125" s="82">
        <v>3.09</v>
      </c>
      <c r="J125" s="5">
        <v>320</v>
      </c>
      <c r="K125" s="6">
        <f t="shared" si="5"/>
        <v>320</v>
      </c>
    </row>
    <row r="126" spans="1:11" s="29" customFormat="1" ht="15.75" x14ac:dyDescent="0.25">
      <c r="A126" s="7">
        <f t="shared" si="8"/>
        <v>44</v>
      </c>
      <c r="B126" s="73" t="s">
        <v>147</v>
      </c>
      <c r="C126" s="74" t="s">
        <v>116</v>
      </c>
      <c r="D126" s="73">
        <v>1</v>
      </c>
      <c r="E126" s="82">
        <v>130.24</v>
      </c>
      <c r="F126" s="82">
        <f t="shared" si="6"/>
        <v>130.24</v>
      </c>
      <c r="G126" s="82">
        <f t="shared" si="4"/>
        <v>165.76</v>
      </c>
      <c r="H126" s="82">
        <f t="shared" si="1"/>
        <v>165.76</v>
      </c>
      <c r="I126" s="82">
        <v>2.86</v>
      </c>
      <c r="J126" s="5">
        <v>296</v>
      </c>
      <c r="K126" s="6">
        <f t="shared" si="5"/>
        <v>296</v>
      </c>
    </row>
    <row r="127" spans="1:11" s="29" customFormat="1" ht="15.75" x14ac:dyDescent="0.25">
      <c r="A127" s="7">
        <f t="shared" si="8"/>
        <v>45</v>
      </c>
      <c r="B127" s="73" t="s">
        <v>148</v>
      </c>
      <c r="C127" s="74" t="s">
        <v>116</v>
      </c>
      <c r="D127" s="73">
        <v>1</v>
      </c>
      <c r="E127" s="82">
        <v>165.44</v>
      </c>
      <c r="F127" s="82">
        <f t="shared" si="6"/>
        <v>165.44</v>
      </c>
      <c r="G127" s="82">
        <f t="shared" si="4"/>
        <v>210.56</v>
      </c>
      <c r="H127" s="82">
        <f t="shared" si="1"/>
        <v>210.56</v>
      </c>
      <c r="I127" s="82">
        <v>3.6399999999999997</v>
      </c>
      <c r="J127" s="5">
        <v>376</v>
      </c>
      <c r="K127" s="6">
        <f t="shared" si="5"/>
        <v>376</v>
      </c>
    </row>
    <row r="128" spans="1:11" s="29" customFormat="1" ht="15.75" x14ac:dyDescent="0.25">
      <c r="A128" s="7">
        <f t="shared" si="8"/>
        <v>46</v>
      </c>
      <c r="B128" s="73" t="s">
        <v>149</v>
      </c>
      <c r="C128" s="74" t="s">
        <v>116</v>
      </c>
      <c r="D128" s="73">
        <v>1</v>
      </c>
      <c r="E128" s="82">
        <v>140.80000000000001</v>
      </c>
      <c r="F128" s="82">
        <f t="shared" si="6"/>
        <v>140.80000000000001</v>
      </c>
      <c r="G128" s="82">
        <f t="shared" si="4"/>
        <v>179.2</v>
      </c>
      <c r="H128" s="82">
        <f t="shared" si="1"/>
        <v>179.2</v>
      </c>
      <c r="I128" s="82">
        <v>3.09</v>
      </c>
      <c r="J128" s="5">
        <v>320</v>
      </c>
      <c r="K128" s="6">
        <f t="shared" si="5"/>
        <v>320</v>
      </c>
    </row>
    <row r="129" spans="1:11" s="29" customFormat="1" ht="15.75" x14ac:dyDescent="0.25">
      <c r="A129" s="7">
        <f t="shared" si="8"/>
        <v>47</v>
      </c>
      <c r="B129" s="73" t="s">
        <v>150</v>
      </c>
      <c r="C129" s="74" t="s">
        <v>116</v>
      </c>
      <c r="D129" s="73">
        <v>1</v>
      </c>
      <c r="E129" s="82">
        <v>167.2</v>
      </c>
      <c r="F129" s="82">
        <f t="shared" si="6"/>
        <v>167.2</v>
      </c>
      <c r="G129" s="82">
        <f t="shared" si="4"/>
        <v>212.8</v>
      </c>
      <c r="H129" s="82">
        <f t="shared" si="1"/>
        <v>212.8</v>
      </c>
      <c r="I129" s="82">
        <v>3.67</v>
      </c>
      <c r="J129" s="5">
        <v>380</v>
      </c>
      <c r="K129" s="6">
        <f t="shared" si="5"/>
        <v>380</v>
      </c>
    </row>
    <row r="130" spans="1:11" s="29" customFormat="1" ht="15.75" x14ac:dyDescent="0.25">
      <c r="A130" s="7">
        <f t="shared" si="8"/>
        <v>48</v>
      </c>
      <c r="B130" s="73" t="s">
        <v>151</v>
      </c>
      <c r="C130" s="74" t="s">
        <v>116</v>
      </c>
      <c r="D130" s="73">
        <v>1</v>
      </c>
      <c r="E130" s="82">
        <v>167.2</v>
      </c>
      <c r="F130" s="82">
        <f t="shared" si="6"/>
        <v>167.2</v>
      </c>
      <c r="G130" s="82">
        <f t="shared" si="4"/>
        <v>212.8</v>
      </c>
      <c r="H130" s="82">
        <f t="shared" si="1"/>
        <v>212.8</v>
      </c>
      <c r="I130" s="82">
        <v>3.67</v>
      </c>
      <c r="J130" s="5">
        <v>380</v>
      </c>
      <c r="K130" s="6">
        <f t="shared" si="5"/>
        <v>380</v>
      </c>
    </row>
    <row r="131" spans="1:11" s="29" customFormat="1" ht="15.75" x14ac:dyDescent="0.25">
      <c r="A131" s="7">
        <f t="shared" si="8"/>
        <v>49</v>
      </c>
      <c r="B131" s="73" t="s">
        <v>152</v>
      </c>
      <c r="C131" s="74" t="s">
        <v>116</v>
      </c>
      <c r="D131" s="73">
        <v>1</v>
      </c>
      <c r="E131" s="82">
        <v>38.5</v>
      </c>
      <c r="F131" s="82">
        <f t="shared" si="6"/>
        <v>38.5</v>
      </c>
      <c r="G131" s="82">
        <f t="shared" si="4"/>
        <v>49</v>
      </c>
      <c r="H131" s="82">
        <f t="shared" si="1"/>
        <v>49</v>
      </c>
      <c r="I131" s="82">
        <v>0.85</v>
      </c>
      <c r="J131" s="5">
        <v>87.5</v>
      </c>
      <c r="K131" s="6">
        <f t="shared" si="5"/>
        <v>87.5</v>
      </c>
    </row>
    <row r="132" spans="1:11" s="29" customFormat="1" ht="15.75" x14ac:dyDescent="0.25">
      <c r="A132" s="7">
        <f t="shared" si="8"/>
        <v>50</v>
      </c>
      <c r="B132" s="73" t="s">
        <v>153</v>
      </c>
      <c r="C132" s="74" t="s">
        <v>116</v>
      </c>
      <c r="D132" s="73">
        <v>1</v>
      </c>
      <c r="E132" s="82">
        <v>97.02</v>
      </c>
      <c r="F132" s="82">
        <f t="shared" si="6"/>
        <v>97.02</v>
      </c>
      <c r="G132" s="82">
        <f t="shared" si="4"/>
        <v>123.48</v>
      </c>
      <c r="H132" s="82">
        <f t="shared" si="1"/>
        <v>123.48</v>
      </c>
      <c r="I132" s="82">
        <v>2.13</v>
      </c>
      <c r="J132" s="5">
        <v>220.5</v>
      </c>
      <c r="K132" s="6">
        <f t="shared" si="5"/>
        <v>220.5</v>
      </c>
    </row>
    <row r="133" spans="1:11" s="29" customFormat="1" ht="15.75" x14ac:dyDescent="0.25">
      <c r="A133" s="7">
        <f t="shared" si="8"/>
        <v>51</v>
      </c>
      <c r="B133" s="73" t="s">
        <v>154</v>
      </c>
      <c r="C133" s="74" t="s">
        <v>116</v>
      </c>
      <c r="D133" s="73">
        <v>1</v>
      </c>
      <c r="E133" s="82">
        <v>27.72</v>
      </c>
      <c r="F133" s="82">
        <f t="shared" si="6"/>
        <v>27.72</v>
      </c>
      <c r="G133" s="82">
        <f t="shared" si="4"/>
        <v>35.28</v>
      </c>
      <c r="H133" s="82">
        <f t="shared" si="1"/>
        <v>35.28</v>
      </c>
      <c r="I133" s="82">
        <v>0.61</v>
      </c>
      <c r="J133" s="5">
        <v>63</v>
      </c>
      <c r="K133" s="6">
        <f t="shared" si="5"/>
        <v>63</v>
      </c>
    </row>
    <row r="134" spans="1:11" s="29" customFormat="1" ht="15.75" x14ac:dyDescent="0.25">
      <c r="A134" s="7">
        <f t="shared" si="8"/>
        <v>52</v>
      </c>
      <c r="B134" s="73" t="s">
        <v>155</v>
      </c>
      <c r="C134" s="74" t="s">
        <v>116</v>
      </c>
      <c r="D134" s="73">
        <v>1</v>
      </c>
      <c r="E134" s="82">
        <v>28.6</v>
      </c>
      <c r="F134" s="82">
        <f t="shared" si="6"/>
        <v>28.6</v>
      </c>
      <c r="G134" s="82">
        <f t="shared" si="4"/>
        <v>36.4</v>
      </c>
      <c r="H134" s="82">
        <f t="shared" si="1"/>
        <v>36.4</v>
      </c>
      <c r="I134" s="82">
        <v>0.63</v>
      </c>
      <c r="J134" s="5">
        <v>65</v>
      </c>
      <c r="K134" s="6">
        <f t="shared" si="5"/>
        <v>65</v>
      </c>
    </row>
    <row r="135" spans="1:11" s="29" customFormat="1" ht="15.75" x14ac:dyDescent="0.25">
      <c r="A135" s="7">
        <f t="shared" si="8"/>
        <v>53</v>
      </c>
      <c r="B135" s="73" t="s">
        <v>156</v>
      </c>
      <c r="C135" s="74" t="s">
        <v>116</v>
      </c>
      <c r="D135" s="73">
        <v>1</v>
      </c>
      <c r="E135" s="82">
        <v>79.2</v>
      </c>
      <c r="F135" s="82">
        <f t="shared" si="6"/>
        <v>79.2</v>
      </c>
      <c r="G135" s="82">
        <f t="shared" si="4"/>
        <v>100.8</v>
      </c>
      <c r="H135" s="82">
        <f t="shared" si="1"/>
        <v>100.8</v>
      </c>
      <c r="I135" s="82">
        <v>1.74</v>
      </c>
      <c r="J135" s="5">
        <v>180</v>
      </c>
      <c r="K135" s="6">
        <f t="shared" si="5"/>
        <v>180</v>
      </c>
    </row>
    <row r="136" spans="1:11" s="29" customFormat="1" ht="15.75" x14ac:dyDescent="0.25">
      <c r="A136" s="7">
        <f t="shared" si="8"/>
        <v>54</v>
      </c>
      <c r="B136" s="73" t="s">
        <v>157</v>
      </c>
      <c r="C136" s="74" t="s">
        <v>67</v>
      </c>
      <c r="D136" s="73">
        <v>11</v>
      </c>
      <c r="E136" s="82">
        <v>5.28</v>
      </c>
      <c r="F136" s="82">
        <f t="shared" si="6"/>
        <v>58.080000000000005</v>
      </c>
      <c r="G136" s="82">
        <f t="shared" si="4"/>
        <v>6.72</v>
      </c>
      <c r="H136" s="82">
        <f t="shared" si="1"/>
        <v>73.92</v>
      </c>
      <c r="I136" s="82">
        <v>1.28</v>
      </c>
      <c r="J136" s="5">
        <v>12</v>
      </c>
      <c r="K136" s="6">
        <f t="shared" si="5"/>
        <v>132</v>
      </c>
    </row>
    <row r="137" spans="1:11" s="29" customFormat="1" ht="15.75" x14ac:dyDescent="0.25">
      <c r="A137" s="7"/>
      <c r="B137" s="73"/>
      <c r="C137" s="74"/>
      <c r="D137" s="73"/>
      <c r="E137" s="82"/>
      <c r="F137" s="82"/>
      <c r="G137" s="82"/>
      <c r="H137" s="82"/>
      <c r="I137" s="82"/>
      <c r="J137" s="5"/>
      <c r="K137" s="6"/>
    </row>
    <row r="138" spans="1:11" s="29" customFormat="1" ht="15.75" x14ac:dyDescent="0.25">
      <c r="A138" s="7"/>
      <c r="B138" s="83" t="s">
        <v>158</v>
      </c>
      <c r="C138" s="74"/>
      <c r="D138" s="73"/>
      <c r="E138" s="82"/>
      <c r="F138" s="82"/>
      <c r="G138" s="82"/>
      <c r="H138" s="82"/>
      <c r="I138" s="82"/>
      <c r="J138" s="5"/>
      <c r="K138" s="6"/>
    </row>
    <row r="139" spans="1:11" s="29" customFormat="1" ht="15.75" x14ac:dyDescent="0.25">
      <c r="A139" s="7">
        <f>+A136+1</f>
        <v>55</v>
      </c>
      <c r="B139" s="73" t="s">
        <v>159</v>
      </c>
      <c r="C139" s="74" t="s">
        <v>116</v>
      </c>
      <c r="D139" s="73">
        <v>11</v>
      </c>
      <c r="E139" s="82">
        <v>306.18</v>
      </c>
      <c r="F139" s="82">
        <f t="shared" si="6"/>
        <v>3367.98</v>
      </c>
      <c r="G139" s="82">
        <f t="shared" si="4"/>
        <v>374.21999999999997</v>
      </c>
      <c r="H139" s="82">
        <f t="shared" si="1"/>
        <v>4116.42</v>
      </c>
      <c r="I139" s="82">
        <v>70.98</v>
      </c>
      <c r="J139" s="5">
        <v>680.4</v>
      </c>
      <c r="K139" s="6">
        <f t="shared" si="5"/>
        <v>7484.4</v>
      </c>
    </row>
    <row r="140" spans="1:11" s="29" customFormat="1" ht="15.75" x14ac:dyDescent="0.25">
      <c r="A140" s="7">
        <f t="shared" ref="A140:A142" si="9">+A139+1</f>
        <v>56</v>
      </c>
      <c r="B140" s="73" t="s">
        <v>160</v>
      </c>
      <c r="C140" s="74" t="s">
        <v>116</v>
      </c>
      <c r="D140" s="73">
        <v>11</v>
      </c>
      <c r="E140" s="82">
        <v>362.88</v>
      </c>
      <c r="F140" s="82">
        <f t="shared" si="6"/>
        <v>3991.68</v>
      </c>
      <c r="G140" s="82">
        <f t="shared" si="4"/>
        <v>443.52</v>
      </c>
      <c r="H140" s="82">
        <f t="shared" si="1"/>
        <v>4878.7199999999993</v>
      </c>
      <c r="I140" s="82">
        <v>84.12</v>
      </c>
      <c r="J140" s="5">
        <v>806.4</v>
      </c>
      <c r="K140" s="6">
        <f t="shared" si="5"/>
        <v>8870.4</v>
      </c>
    </row>
    <row r="141" spans="1:11" s="29" customFormat="1" ht="15.75" x14ac:dyDescent="0.25">
      <c r="A141" s="7">
        <f t="shared" si="9"/>
        <v>57</v>
      </c>
      <c r="B141" s="73" t="s">
        <v>161</v>
      </c>
      <c r="C141" s="74" t="s">
        <v>116</v>
      </c>
      <c r="D141" s="73">
        <v>1</v>
      </c>
      <c r="E141" s="82">
        <v>159.57</v>
      </c>
      <c r="F141" s="82">
        <f t="shared" si="6"/>
        <v>159.57</v>
      </c>
      <c r="G141" s="82">
        <f t="shared" si="4"/>
        <v>195.02999999999997</v>
      </c>
      <c r="H141" s="82">
        <f t="shared" si="1"/>
        <v>195.02999999999997</v>
      </c>
      <c r="I141" s="82">
        <v>3.3699999999999997</v>
      </c>
      <c r="J141" s="5">
        <v>354.59999999999997</v>
      </c>
      <c r="K141" s="6">
        <f t="shared" si="5"/>
        <v>354.59999999999997</v>
      </c>
    </row>
    <row r="142" spans="1:11" s="29" customFormat="1" ht="15.75" x14ac:dyDescent="0.25">
      <c r="A142" s="7">
        <f t="shared" si="9"/>
        <v>58</v>
      </c>
      <c r="B142" s="73" t="s">
        <v>162</v>
      </c>
      <c r="C142" s="74" t="s">
        <v>67</v>
      </c>
      <c r="D142" s="73">
        <v>74</v>
      </c>
      <c r="E142" s="82">
        <v>24.75</v>
      </c>
      <c r="F142" s="82">
        <f t="shared" si="6"/>
        <v>1831.5</v>
      </c>
      <c r="G142" s="82">
        <f t="shared" si="4"/>
        <v>30.25</v>
      </c>
      <c r="H142" s="82">
        <f t="shared" si="1"/>
        <v>2238.5</v>
      </c>
      <c r="I142" s="82">
        <v>38.6</v>
      </c>
      <c r="J142" s="5">
        <v>55</v>
      </c>
      <c r="K142" s="6">
        <f t="shared" si="5"/>
        <v>4070</v>
      </c>
    </row>
    <row r="143" spans="1:11" s="29" customFormat="1" ht="15.75" x14ac:dyDescent="0.25">
      <c r="A143" s="7"/>
      <c r="B143" s="73"/>
      <c r="C143" s="74"/>
      <c r="D143" s="73"/>
      <c r="E143" s="82"/>
      <c r="F143" s="82"/>
      <c r="G143" s="82"/>
      <c r="H143" s="82"/>
      <c r="I143" s="82"/>
      <c r="J143" s="5"/>
      <c r="K143" s="6"/>
    </row>
    <row r="144" spans="1:11" s="29" customFormat="1" ht="15.75" x14ac:dyDescent="0.25">
      <c r="A144" s="7">
        <f>+A142+1</f>
        <v>59</v>
      </c>
      <c r="B144" s="73" t="s">
        <v>163</v>
      </c>
      <c r="C144" s="74" t="s">
        <v>164</v>
      </c>
      <c r="D144" s="73">
        <v>1</v>
      </c>
      <c r="E144" s="82">
        <v>225</v>
      </c>
      <c r="F144" s="82">
        <f t="shared" si="6"/>
        <v>225</v>
      </c>
      <c r="G144" s="82">
        <f t="shared" ref="G144:G207" si="10">+J144-E144</f>
        <v>275</v>
      </c>
      <c r="H144" s="82">
        <f t="shared" si="1"/>
        <v>275</v>
      </c>
      <c r="I144" s="82">
        <v>4.4399999999999995</v>
      </c>
      <c r="J144" s="5">
        <v>500</v>
      </c>
      <c r="K144" s="6">
        <f t="shared" ref="K144:K207" si="11">J144*D144</f>
        <v>500</v>
      </c>
    </row>
    <row r="145" spans="1:11" s="29" customFormat="1" ht="15.75" x14ac:dyDescent="0.25">
      <c r="A145" s="7">
        <f>+A144+1</f>
        <v>60</v>
      </c>
      <c r="B145" s="73" t="s">
        <v>165</v>
      </c>
      <c r="C145" s="74" t="s">
        <v>66</v>
      </c>
      <c r="D145" s="73">
        <v>735</v>
      </c>
      <c r="E145" s="82">
        <v>1.8900000000000001</v>
      </c>
      <c r="F145" s="82">
        <f t="shared" ref="F145:F208" si="12">+E145*D145</f>
        <v>1389.15</v>
      </c>
      <c r="G145" s="82">
        <f t="shared" si="10"/>
        <v>2.31</v>
      </c>
      <c r="H145" s="82">
        <f t="shared" si="1"/>
        <v>1697.8500000000001</v>
      </c>
      <c r="I145" s="82">
        <v>27.39</v>
      </c>
      <c r="J145" s="5">
        <v>4.2</v>
      </c>
      <c r="K145" s="6">
        <f t="shared" si="11"/>
        <v>3087</v>
      </c>
    </row>
    <row r="146" spans="1:11" s="29" customFormat="1" ht="15.75" x14ac:dyDescent="0.25">
      <c r="A146" s="7">
        <f t="shared" ref="A146:A148" si="13">+A145+1</f>
        <v>61</v>
      </c>
      <c r="B146" s="73" t="s">
        <v>166</v>
      </c>
      <c r="C146" s="74" t="s">
        <v>66</v>
      </c>
      <c r="D146" s="73">
        <v>735</v>
      </c>
      <c r="E146" s="82">
        <v>0.63</v>
      </c>
      <c r="F146" s="82">
        <f t="shared" si="12"/>
        <v>463.05</v>
      </c>
      <c r="G146" s="82">
        <f t="shared" si="10"/>
        <v>0.76999999999999991</v>
      </c>
      <c r="H146" s="82">
        <f t="shared" si="1"/>
        <v>565.94999999999993</v>
      </c>
      <c r="I146" s="82">
        <v>9.129999999999999</v>
      </c>
      <c r="J146" s="5">
        <v>1.4</v>
      </c>
      <c r="K146" s="6">
        <f t="shared" si="11"/>
        <v>1029</v>
      </c>
    </row>
    <row r="147" spans="1:11" s="29" customFormat="1" ht="15.75" x14ac:dyDescent="0.25">
      <c r="A147" s="7">
        <f t="shared" si="13"/>
        <v>62</v>
      </c>
      <c r="B147" s="73" t="s">
        <v>167</v>
      </c>
      <c r="C147" s="74" t="s">
        <v>66</v>
      </c>
      <c r="D147" s="73">
        <v>735</v>
      </c>
      <c r="E147" s="82">
        <v>0.40500000000000003</v>
      </c>
      <c r="F147" s="82">
        <f t="shared" si="12"/>
        <v>297.67500000000001</v>
      </c>
      <c r="G147" s="82">
        <f t="shared" si="10"/>
        <v>0.495</v>
      </c>
      <c r="H147" s="82">
        <f t="shared" si="1"/>
        <v>363.82499999999999</v>
      </c>
      <c r="I147" s="82">
        <v>5.87</v>
      </c>
      <c r="J147" s="5">
        <v>0.9</v>
      </c>
      <c r="K147" s="6">
        <f t="shared" si="11"/>
        <v>661.5</v>
      </c>
    </row>
    <row r="148" spans="1:11" s="29" customFormat="1" ht="15.75" x14ac:dyDescent="0.25">
      <c r="A148" s="7">
        <f t="shared" si="13"/>
        <v>63</v>
      </c>
      <c r="B148" s="73" t="s">
        <v>168</v>
      </c>
      <c r="C148" s="74" t="s">
        <v>66</v>
      </c>
      <c r="D148" s="73">
        <v>735</v>
      </c>
      <c r="E148" s="82">
        <v>2.0699999999999998</v>
      </c>
      <c r="F148" s="82">
        <f t="shared" si="12"/>
        <v>1521.4499999999998</v>
      </c>
      <c r="G148" s="82">
        <f t="shared" si="10"/>
        <v>2.5299999999999998</v>
      </c>
      <c r="H148" s="82">
        <f t="shared" si="1"/>
        <v>1859.55</v>
      </c>
      <c r="I148" s="82">
        <v>30</v>
      </c>
      <c r="J148" s="5">
        <v>4.5999999999999996</v>
      </c>
      <c r="K148" s="6">
        <f t="shared" si="11"/>
        <v>3380.9999999999995</v>
      </c>
    </row>
    <row r="149" spans="1:11" s="29" customFormat="1" ht="15.75" x14ac:dyDescent="0.25">
      <c r="A149" s="7"/>
      <c r="B149" s="73"/>
      <c r="C149" s="74"/>
      <c r="D149" s="73"/>
      <c r="E149" s="82"/>
      <c r="F149" s="82"/>
      <c r="G149" s="82"/>
      <c r="H149" s="82"/>
      <c r="I149" s="82"/>
      <c r="J149" s="5"/>
      <c r="K149" s="6"/>
    </row>
    <row r="150" spans="1:11" s="29" customFormat="1" ht="15.75" x14ac:dyDescent="0.25">
      <c r="A150" s="7"/>
      <c r="B150" s="83" t="s">
        <v>169</v>
      </c>
      <c r="C150" s="74"/>
      <c r="D150" s="73"/>
      <c r="E150" s="82"/>
      <c r="F150" s="82"/>
      <c r="G150" s="82"/>
      <c r="H150" s="82"/>
      <c r="I150" s="82"/>
      <c r="J150" s="5"/>
      <c r="K150" s="6"/>
    </row>
    <row r="151" spans="1:11" s="29" customFormat="1" ht="15.75" x14ac:dyDescent="0.25">
      <c r="A151" s="7">
        <f>+A148+1</f>
        <v>64</v>
      </c>
      <c r="B151" s="73" t="s">
        <v>170</v>
      </c>
      <c r="C151" s="74" t="s">
        <v>116</v>
      </c>
      <c r="D151" s="73">
        <v>6</v>
      </c>
      <c r="E151" s="82">
        <v>85.5</v>
      </c>
      <c r="F151" s="82">
        <f t="shared" si="12"/>
        <v>513</v>
      </c>
      <c r="G151" s="82">
        <f t="shared" si="10"/>
        <v>104.5</v>
      </c>
      <c r="H151" s="82">
        <f t="shared" si="1"/>
        <v>627</v>
      </c>
      <c r="I151" s="82">
        <v>10.82</v>
      </c>
      <c r="J151" s="5">
        <v>190</v>
      </c>
      <c r="K151" s="6">
        <f t="shared" si="11"/>
        <v>1140</v>
      </c>
    </row>
    <row r="152" spans="1:11" s="29" customFormat="1" ht="15.75" x14ac:dyDescent="0.25">
      <c r="A152" s="7">
        <f>+A151+1</f>
        <v>65</v>
      </c>
      <c r="B152" s="73" t="s">
        <v>171</v>
      </c>
      <c r="C152" s="74" t="s">
        <v>116</v>
      </c>
      <c r="D152" s="73">
        <v>8</v>
      </c>
      <c r="E152" s="82">
        <v>85.5</v>
      </c>
      <c r="F152" s="82">
        <f t="shared" si="12"/>
        <v>684</v>
      </c>
      <c r="G152" s="82">
        <f t="shared" si="10"/>
        <v>104.5</v>
      </c>
      <c r="H152" s="82">
        <f t="shared" si="1"/>
        <v>836</v>
      </c>
      <c r="I152" s="82">
        <v>14.42</v>
      </c>
      <c r="J152" s="5">
        <v>190</v>
      </c>
      <c r="K152" s="6">
        <f t="shared" si="11"/>
        <v>1520</v>
      </c>
    </row>
    <row r="153" spans="1:11" s="29" customFormat="1" ht="15.75" x14ac:dyDescent="0.25">
      <c r="A153" s="7">
        <f t="shared" ref="A153:A155" si="14">+A152+1</f>
        <v>66</v>
      </c>
      <c r="B153" s="73" t="s">
        <v>172</v>
      </c>
      <c r="C153" s="74" t="s">
        <v>116</v>
      </c>
      <c r="D153" s="73">
        <v>2</v>
      </c>
      <c r="E153" s="82">
        <v>85.5</v>
      </c>
      <c r="F153" s="82">
        <f t="shared" si="12"/>
        <v>171</v>
      </c>
      <c r="G153" s="82">
        <f t="shared" si="10"/>
        <v>104.5</v>
      </c>
      <c r="H153" s="82">
        <f t="shared" si="1"/>
        <v>209</v>
      </c>
      <c r="I153" s="82">
        <v>3.61</v>
      </c>
      <c r="J153" s="5">
        <v>190</v>
      </c>
      <c r="K153" s="6">
        <f t="shared" si="11"/>
        <v>380</v>
      </c>
    </row>
    <row r="154" spans="1:11" s="29" customFormat="1" ht="15.75" x14ac:dyDescent="0.25">
      <c r="A154" s="7">
        <f t="shared" si="14"/>
        <v>67</v>
      </c>
      <c r="B154" s="73" t="s">
        <v>173</v>
      </c>
      <c r="C154" s="74" t="s">
        <v>116</v>
      </c>
      <c r="D154" s="73">
        <v>6</v>
      </c>
      <c r="E154" s="82">
        <v>85.5</v>
      </c>
      <c r="F154" s="82">
        <f t="shared" si="12"/>
        <v>513</v>
      </c>
      <c r="G154" s="82">
        <f t="shared" si="10"/>
        <v>104.5</v>
      </c>
      <c r="H154" s="82">
        <f t="shared" si="1"/>
        <v>627</v>
      </c>
      <c r="I154" s="82">
        <v>10.82</v>
      </c>
      <c r="J154" s="5">
        <v>190</v>
      </c>
      <c r="K154" s="6">
        <f t="shared" si="11"/>
        <v>1140</v>
      </c>
    </row>
    <row r="155" spans="1:11" s="29" customFormat="1" ht="15.75" x14ac:dyDescent="0.25">
      <c r="A155" s="7">
        <f t="shared" si="14"/>
        <v>68</v>
      </c>
      <c r="B155" s="73" t="s">
        <v>174</v>
      </c>
      <c r="C155" s="74" t="s">
        <v>116</v>
      </c>
      <c r="D155" s="73">
        <v>4</v>
      </c>
      <c r="E155" s="82">
        <v>85.5</v>
      </c>
      <c r="F155" s="82">
        <f t="shared" si="12"/>
        <v>342</v>
      </c>
      <c r="G155" s="82">
        <f t="shared" si="10"/>
        <v>104.5</v>
      </c>
      <c r="H155" s="82">
        <f t="shared" si="1"/>
        <v>418</v>
      </c>
      <c r="I155" s="82">
        <v>7.21</v>
      </c>
      <c r="J155" s="5">
        <v>190</v>
      </c>
      <c r="K155" s="6">
        <f t="shared" si="11"/>
        <v>760</v>
      </c>
    </row>
    <row r="156" spans="1:11" s="29" customFormat="1" ht="15.75" x14ac:dyDescent="0.25">
      <c r="A156" s="7"/>
      <c r="B156" s="73"/>
      <c r="C156" s="74"/>
      <c r="D156" s="73"/>
      <c r="E156" s="82"/>
      <c r="F156" s="82"/>
      <c r="G156" s="82"/>
      <c r="H156" s="82"/>
      <c r="I156" s="82"/>
      <c r="J156" s="5"/>
      <c r="K156" s="6"/>
    </row>
    <row r="157" spans="1:11" s="29" customFormat="1" ht="15.75" x14ac:dyDescent="0.25">
      <c r="A157" s="7"/>
      <c r="B157" s="83" t="s">
        <v>175</v>
      </c>
      <c r="C157" s="74"/>
      <c r="D157" s="73"/>
      <c r="E157" s="82"/>
      <c r="F157" s="82"/>
      <c r="G157" s="82"/>
      <c r="H157" s="82"/>
      <c r="I157" s="82"/>
      <c r="J157" s="5"/>
      <c r="K157" s="6"/>
    </row>
    <row r="158" spans="1:11" s="29" customFormat="1" ht="15.75" x14ac:dyDescent="0.25">
      <c r="A158" s="7">
        <f>+A155+1</f>
        <v>69</v>
      </c>
      <c r="B158" s="73" t="s">
        <v>176</v>
      </c>
      <c r="C158" s="74" t="s">
        <v>116</v>
      </c>
      <c r="D158" s="73">
        <v>9</v>
      </c>
      <c r="E158" s="82">
        <v>85.5</v>
      </c>
      <c r="F158" s="82">
        <f t="shared" si="12"/>
        <v>769.5</v>
      </c>
      <c r="G158" s="82">
        <f t="shared" si="10"/>
        <v>104.5</v>
      </c>
      <c r="H158" s="82">
        <f t="shared" si="1"/>
        <v>940.5</v>
      </c>
      <c r="I158" s="82">
        <v>16.220000000000002</v>
      </c>
      <c r="J158" s="5">
        <v>190</v>
      </c>
      <c r="K158" s="6">
        <f t="shared" si="11"/>
        <v>1710</v>
      </c>
    </row>
    <row r="159" spans="1:11" s="29" customFormat="1" ht="15.75" x14ac:dyDescent="0.25">
      <c r="A159" s="7">
        <f>+A158+1</f>
        <v>70</v>
      </c>
      <c r="B159" s="73" t="s">
        <v>177</v>
      </c>
      <c r="C159" s="74" t="s">
        <v>116</v>
      </c>
      <c r="D159" s="73">
        <v>1</v>
      </c>
      <c r="E159" s="82">
        <v>85.5</v>
      </c>
      <c r="F159" s="82">
        <f t="shared" si="12"/>
        <v>85.5</v>
      </c>
      <c r="G159" s="82">
        <f t="shared" si="10"/>
        <v>104.5</v>
      </c>
      <c r="H159" s="82">
        <f t="shared" si="1"/>
        <v>104.5</v>
      </c>
      <c r="I159" s="82">
        <v>1.81</v>
      </c>
      <c r="J159" s="5">
        <v>190</v>
      </c>
      <c r="K159" s="6">
        <f t="shared" si="11"/>
        <v>190</v>
      </c>
    </row>
    <row r="160" spans="1:11" s="29" customFormat="1" ht="15.75" x14ac:dyDescent="0.25">
      <c r="A160" s="7">
        <f t="shared" ref="A160:A163" si="15">+A159+1</f>
        <v>71</v>
      </c>
      <c r="B160" s="73" t="s">
        <v>178</v>
      </c>
      <c r="C160" s="74" t="s">
        <v>116</v>
      </c>
      <c r="D160" s="73">
        <v>1</v>
      </c>
      <c r="E160" s="82">
        <v>85.5</v>
      </c>
      <c r="F160" s="82">
        <f t="shared" si="12"/>
        <v>85.5</v>
      </c>
      <c r="G160" s="82">
        <f t="shared" si="10"/>
        <v>104.5</v>
      </c>
      <c r="H160" s="82">
        <f t="shared" si="1"/>
        <v>104.5</v>
      </c>
      <c r="I160" s="82">
        <v>1.81</v>
      </c>
      <c r="J160" s="5">
        <v>190</v>
      </c>
      <c r="K160" s="6">
        <f t="shared" si="11"/>
        <v>190</v>
      </c>
    </row>
    <row r="161" spans="1:11" s="29" customFormat="1" ht="15.75" x14ac:dyDescent="0.25">
      <c r="A161" s="7">
        <f t="shared" si="15"/>
        <v>72</v>
      </c>
      <c r="B161" s="73" t="s">
        <v>179</v>
      </c>
      <c r="C161" s="74" t="s">
        <v>116</v>
      </c>
      <c r="D161" s="73">
        <v>4</v>
      </c>
      <c r="E161" s="82">
        <v>85.5</v>
      </c>
      <c r="F161" s="82">
        <f t="shared" si="12"/>
        <v>342</v>
      </c>
      <c r="G161" s="82">
        <f t="shared" si="10"/>
        <v>104.5</v>
      </c>
      <c r="H161" s="82">
        <f t="shared" si="1"/>
        <v>418</v>
      </c>
      <c r="I161" s="82">
        <v>7.21</v>
      </c>
      <c r="J161" s="5">
        <v>190</v>
      </c>
      <c r="K161" s="6">
        <f t="shared" si="11"/>
        <v>760</v>
      </c>
    </row>
    <row r="162" spans="1:11" s="29" customFormat="1" ht="15.75" x14ac:dyDescent="0.25">
      <c r="A162" s="7">
        <f t="shared" si="15"/>
        <v>73</v>
      </c>
      <c r="B162" s="73" t="s">
        <v>180</v>
      </c>
      <c r="C162" s="74" t="s">
        <v>116</v>
      </c>
      <c r="D162" s="73">
        <v>1</v>
      </c>
      <c r="E162" s="82">
        <v>85.5</v>
      </c>
      <c r="F162" s="82">
        <f t="shared" si="12"/>
        <v>85.5</v>
      </c>
      <c r="G162" s="82">
        <f t="shared" si="10"/>
        <v>104.5</v>
      </c>
      <c r="H162" s="82">
        <f t="shared" si="1"/>
        <v>104.5</v>
      </c>
      <c r="I162" s="82">
        <v>1.81</v>
      </c>
      <c r="J162" s="5">
        <v>190</v>
      </c>
      <c r="K162" s="6">
        <f t="shared" si="11"/>
        <v>190</v>
      </c>
    </row>
    <row r="163" spans="1:11" s="29" customFormat="1" ht="15.75" x14ac:dyDescent="0.25">
      <c r="A163" s="7">
        <f t="shared" si="15"/>
        <v>74</v>
      </c>
      <c r="B163" s="73" t="s">
        <v>181</v>
      </c>
      <c r="C163" s="74" t="s">
        <v>116</v>
      </c>
      <c r="D163" s="73">
        <v>1</v>
      </c>
      <c r="E163" s="82">
        <v>85.5</v>
      </c>
      <c r="F163" s="82">
        <f t="shared" si="12"/>
        <v>85.5</v>
      </c>
      <c r="G163" s="82">
        <f t="shared" si="10"/>
        <v>104.5</v>
      </c>
      <c r="H163" s="82">
        <f t="shared" si="1"/>
        <v>104.5</v>
      </c>
      <c r="I163" s="82">
        <v>1.81</v>
      </c>
      <c r="J163" s="5">
        <v>190</v>
      </c>
      <c r="K163" s="6">
        <f t="shared" si="11"/>
        <v>190</v>
      </c>
    </row>
    <row r="164" spans="1:11" s="29" customFormat="1" ht="15.75" x14ac:dyDescent="0.25">
      <c r="A164" s="7"/>
      <c r="B164" s="73"/>
      <c r="C164" s="74"/>
      <c r="D164" s="73"/>
      <c r="E164" s="82"/>
      <c r="F164" s="82"/>
      <c r="G164" s="82"/>
      <c r="H164" s="82"/>
      <c r="I164" s="82"/>
      <c r="J164" s="5"/>
      <c r="K164" s="6"/>
    </row>
    <row r="165" spans="1:11" s="29" customFormat="1" ht="15.75" x14ac:dyDescent="0.25">
      <c r="A165" s="7"/>
      <c r="B165" s="83" t="s">
        <v>182</v>
      </c>
      <c r="C165" s="74"/>
      <c r="D165" s="73"/>
      <c r="E165" s="82"/>
      <c r="F165" s="82"/>
      <c r="G165" s="82"/>
      <c r="H165" s="82"/>
      <c r="I165" s="82"/>
      <c r="J165" s="5"/>
      <c r="K165" s="6"/>
    </row>
    <row r="166" spans="1:11" s="29" customFormat="1" ht="15.75" x14ac:dyDescent="0.25">
      <c r="A166" s="7">
        <f>+A163+1</f>
        <v>75</v>
      </c>
      <c r="B166" s="73" t="s">
        <v>183</v>
      </c>
      <c r="C166" s="74" t="s">
        <v>116</v>
      </c>
      <c r="D166" s="73">
        <v>2</v>
      </c>
      <c r="E166" s="82">
        <v>85.5</v>
      </c>
      <c r="F166" s="82">
        <f t="shared" si="12"/>
        <v>171</v>
      </c>
      <c r="G166" s="82">
        <f t="shared" si="10"/>
        <v>104.5</v>
      </c>
      <c r="H166" s="82">
        <f t="shared" si="1"/>
        <v>209</v>
      </c>
      <c r="I166" s="82">
        <v>3.61</v>
      </c>
      <c r="J166" s="5">
        <v>190</v>
      </c>
      <c r="K166" s="6">
        <f t="shared" si="11"/>
        <v>380</v>
      </c>
    </row>
    <row r="167" spans="1:11" s="29" customFormat="1" ht="15" customHeight="1" x14ac:dyDescent="0.25">
      <c r="A167" s="7">
        <f>+A166+1</f>
        <v>76</v>
      </c>
      <c r="B167" s="73" t="s">
        <v>184</v>
      </c>
      <c r="C167" s="74" t="s">
        <v>116</v>
      </c>
      <c r="D167" s="73">
        <v>2</v>
      </c>
      <c r="E167" s="5">
        <v>85.5</v>
      </c>
      <c r="F167" s="82">
        <f t="shared" si="12"/>
        <v>171</v>
      </c>
      <c r="G167" s="82">
        <f t="shared" si="10"/>
        <v>104.5</v>
      </c>
      <c r="H167" s="82">
        <f t="shared" ref="H167:H228" si="16">+G167*D167</f>
        <v>209</v>
      </c>
      <c r="I167" s="82">
        <v>3.61</v>
      </c>
      <c r="J167" s="5">
        <v>190</v>
      </c>
      <c r="K167" s="6">
        <f t="shared" si="11"/>
        <v>380</v>
      </c>
    </row>
    <row r="168" spans="1:11" s="29" customFormat="1" ht="15.75" x14ac:dyDescent="0.25">
      <c r="A168" s="7"/>
      <c r="B168" s="73"/>
      <c r="C168" s="74"/>
      <c r="D168" s="73"/>
      <c r="E168" s="82"/>
      <c r="F168" s="82"/>
      <c r="G168" s="82"/>
      <c r="H168" s="82"/>
      <c r="I168" s="82"/>
      <c r="J168" s="5"/>
      <c r="K168" s="6"/>
    </row>
    <row r="169" spans="1:11" s="29" customFormat="1" ht="30" x14ac:dyDescent="0.25">
      <c r="A169" s="7">
        <f>+A167+1</f>
        <v>77</v>
      </c>
      <c r="B169" s="85" t="s">
        <v>185</v>
      </c>
      <c r="C169" s="74" t="s">
        <v>164</v>
      </c>
      <c r="D169" s="73">
        <v>1</v>
      </c>
      <c r="E169" s="82">
        <v>1785</v>
      </c>
      <c r="F169" s="82">
        <f t="shared" si="12"/>
        <v>1785</v>
      </c>
      <c r="G169" s="86">
        <f t="shared" si="10"/>
        <v>2465</v>
      </c>
      <c r="H169" s="86">
        <f t="shared" si="16"/>
        <v>2465</v>
      </c>
      <c r="I169" s="86">
        <v>37.93</v>
      </c>
      <c r="J169" s="5">
        <v>4250</v>
      </c>
      <c r="K169" s="6">
        <f t="shared" si="11"/>
        <v>4250</v>
      </c>
    </row>
    <row r="170" spans="1:11" s="29" customFormat="1" ht="15.75" x14ac:dyDescent="0.25">
      <c r="A170" s="7"/>
      <c r="B170" s="73"/>
      <c r="C170" s="74"/>
      <c r="D170" s="73"/>
      <c r="E170" s="82"/>
      <c r="F170" s="82"/>
      <c r="G170" s="82"/>
      <c r="H170" s="82"/>
      <c r="I170" s="82"/>
      <c r="J170" s="5"/>
      <c r="K170" s="6"/>
    </row>
    <row r="171" spans="1:11" s="29" customFormat="1" ht="15.75" x14ac:dyDescent="0.25">
      <c r="A171" s="7">
        <f>+A169+1</f>
        <v>78</v>
      </c>
      <c r="B171" s="73" t="s">
        <v>186</v>
      </c>
      <c r="C171" s="74" t="s">
        <v>67</v>
      </c>
      <c r="D171" s="73">
        <v>7</v>
      </c>
      <c r="E171" s="82">
        <v>7.65</v>
      </c>
      <c r="F171" s="82">
        <f t="shared" si="12"/>
        <v>53.550000000000004</v>
      </c>
      <c r="G171" s="82">
        <f t="shared" si="10"/>
        <v>9.35</v>
      </c>
      <c r="H171" s="82">
        <f t="shared" si="16"/>
        <v>65.45</v>
      </c>
      <c r="I171" s="82">
        <v>1.1300000000000001</v>
      </c>
      <c r="J171" s="5">
        <v>17</v>
      </c>
      <c r="K171" s="6">
        <f t="shared" si="11"/>
        <v>119</v>
      </c>
    </row>
    <row r="172" spans="1:11" s="29" customFormat="1" ht="15.75" x14ac:dyDescent="0.25">
      <c r="A172" s="7">
        <f>+A171+1</f>
        <v>79</v>
      </c>
      <c r="B172" s="73" t="s">
        <v>187</v>
      </c>
      <c r="C172" s="74" t="s">
        <v>67</v>
      </c>
      <c r="D172" s="73">
        <v>6</v>
      </c>
      <c r="E172" s="82">
        <v>11.25</v>
      </c>
      <c r="F172" s="82">
        <f t="shared" si="12"/>
        <v>67.5</v>
      </c>
      <c r="G172" s="82">
        <f t="shared" si="10"/>
        <v>13.75</v>
      </c>
      <c r="H172" s="82">
        <f t="shared" si="16"/>
        <v>82.5</v>
      </c>
      <c r="I172" s="82">
        <v>1.43</v>
      </c>
      <c r="J172" s="5">
        <v>25</v>
      </c>
      <c r="K172" s="6">
        <f t="shared" si="11"/>
        <v>150</v>
      </c>
    </row>
    <row r="173" spans="1:11" s="29" customFormat="1" ht="15.75" x14ac:dyDescent="0.25">
      <c r="A173" s="7">
        <f t="shared" ref="A173:A175" si="17">+A172+1</f>
        <v>80</v>
      </c>
      <c r="B173" s="73" t="s">
        <v>188</v>
      </c>
      <c r="C173" s="74" t="s">
        <v>67</v>
      </c>
      <c r="D173" s="73">
        <v>7</v>
      </c>
      <c r="E173" s="82">
        <v>8.1</v>
      </c>
      <c r="F173" s="82">
        <f t="shared" si="12"/>
        <v>56.699999999999996</v>
      </c>
      <c r="G173" s="82">
        <f t="shared" si="10"/>
        <v>9.9</v>
      </c>
      <c r="H173" s="82">
        <f t="shared" si="16"/>
        <v>69.3</v>
      </c>
      <c r="I173" s="82">
        <v>1.2</v>
      </c>
      <c r="J173" s="5">
        <v>18</v>
      </c>
      <c r="K173" s="6">
        <f t="shared" si="11"/>
        <v>126</v>
      </c>
    </row>
    <row r="174" spans="1:11" s="29" customFormat="1" ht="15.75" x14ac:dyDescent="0.25">
      <c r="A174" s="7">
        <f t="shared" si="17"/>
        <v>81</v>
      </c>
      <c r="B174" s="73" t="s">
        <v>189</v>
      </c>
      <c r="C174" s="74" t="s">
        <v>116</v>
      </c>
      <c r="D174" s="73">
        <v>5</v>
      </c>
      <c r="E174" s="82">
        <v>97.2</v>
      </c>
      <c r="F174" s="82">
        <f t="shared" si="12"/>
        <v>486</v>
      </c>
      <c r="G174" s="82">
        <f t="shared" si="10"/>
        <v>118.8</v>
      </c>
      <c r="H174" s="82">
        <f t="shared" si="16"/>
        <v>594</v>
      </c>
      <c r="I174" s="82">
        <v>10.25</v>
      </c>
      <c r="J174" s="5">
        <v>216</v>
      </c>
      <c r="K174" s="6">
        <f t="shared" si="11"/>
        <v>1080</v>
      </c>
    </row>
    <row r="175" spans="1:11" s="29" customFormat="1" ht="15.75" x14ac:dyDescent="0.25">
      <c r="A175" s="7">
        <f t="shared" si="17"/>
        <v>82</v>
      </c>
      <c r="B175" s="73" t="s">
        <v>190</v>
      </c>
      <c r="C175" s="74" t="s">
        <v>67</v>
      </c>
      <c r="D175" s="73">
        <v>18</v>
      </c>
      <c r="E175" s="82">
        <v>13.5</v>
      </c>
      <c r="F175" s="82">
        <f t="shared" si="12"/>
        <v>243</v>
      </c>
      <c r="G175" s="82">
        <f t="shared" si="10"/>
        <v>16.5</v>
      </c>
      <c r="H175" s="82">
        <f t="shared" si="16"/>
        <v>297</v>
      </c>
      <c r="I175" s="82">
        <v>5.13</v>
      </c>
      <c r="J175" s="5">
        <v>30</v>
      </c>
      <c r="K175" s="6">
        <f t="shared" si="11"/>
        <v>540</v>
      </c>
    </row>
    <row r="176" spans="1:11" s="29" customFormat="1" ht="15.75" x14ac:dyDescent="0.25">
      <c r="A176" s="7"/>
      <c r="B176" s="73"/>
      <c r="C176" s="74"/>
      <c r="D176" s="73"/>
      <c r="E176" s="82"/>
      <c r="F176" s="82"/>
      <c r="G176" s="82"/>
      <c r="H176" s="82"/>
      <c r="I176" s="82"/>
      <c r="J176" s="5"/>
      <c r="K176" s="6"/>
    </row>
    <row r="177" spans="1:11" s="29" customFormat="1" ht="15.75" x14ac:dyDescent="0.25">
      <c r="A177" s="7"/>
      <c r="B177" s="81" t="s">
        <v>191</v>
      </c>
      <c r="C177" s="74"/>
      <c r="D177" s="73"/>
      <c r="E177" s="82"/>
      <c r="F177" s="82"/>
      <c r="G177" s="82"/>
      <c r="H177" s="82"/>
      <c r="I177" s="82"/>
      <c r="J177" s="5"/>
      <c r="K177" s="6"/>
    </row>
    <row r="178" spans="1:11" s="29" customFormat="1" ht="15.75" x14ac:dyDescent="0.25">
      <c r="A178" s="7"/>
      <c r="B178" s="83" t="s">
        <v>192</v>
      </c>
      <c r="C178" s="74"/>
      <c r="D178" s="73"/>
      <c r="E178" s="82"/>
      <c r="F178" s="82"/>
      <c r="G178" s="82"/>
      <c r="H178" s="82"/>
      <c r="I178" s="82"/>
      <c r="J178" s="5"/>
      <c r="K178" s="6"/>
    </row>
    <row r="179" spans="1:11" s="29" customFormat="1" ht="15.75" x14ac:dyDescent="0.25">
      <c r="A179" s="7">
        <f>+A175+1</f>
        <v>83</v>
      </c>
      <c r="B179" s="73" t="s">
        <v>193</v>
      </c>
      <c r="C179" s="74" t="s">
        <v>66</v>
      </c>
      <c r="D179" s="87">
        <v>2809</v>
      </c>
      <c r="E179" s="82">
        <v>11.465999999999999</v>
      </c>
      <c r="F179" s="82">
        <f t="shared" si="12"/>
        <v>32207.993999999999</v>
      </c>
      <c r="G179" s="82">
        <f t="shared" si="10"/>
        <v>15.834000000000001</v>
      </c>
      <c r="H179" s="82">
        <f t="shared" si="16"/>
        <v>44477.706000000006</v>
      </c>
      <c r="I179" s="82">
        <v>741.3</v>
      </c>
      <c r="J179" s="5">
        <v>27.3</v>
      </c>
      <c r="K179" s="6">
        <f t="shared" si="11"/>
        <v>76685.7</v>
      </c>
    </row>
    <row r="180" spans="1:11" s="29" customFormat="1" ht="15.75" x14ac:dyDescent="0.25">
      <c r="A180" s="7">
        <f>+A179+1</f>
        <v>84</v>
      </c>
      <c r="B180" s="73" t="s">
        <v>194</v>
      </c>
      <c r="C180" s="74" t="s">
        <v>67</v>
      </c>
      <c r="D180" s="73">
        <v>19</v>
      </c>
      <c r="E180" s="82">
        <v>23.099999999999998</v>
      </c>
      <c r="F180" s="82">
        <f t="shared" si="12"/>
        <v>438.9</v>
      </c>
      <c r="G180" s="82">
        <f t="shared" si="10"/>
        <v>31.900000000000002</v>
      </c>
      <c r="H180" s="82">
        <f t="shared" si="16"/>
        <v>606.1</v>
      </c>
      <c r="I180" s="82">
        <v>10.11</v>
      </c>
      <c r="J180" s="5">
        <v>55</v>
      </c>
      <c r="K180" s="6">
        <f t="shared" si="11"/>
        <v>1045</v>
      </c>
    </row>
    <row r="181" spans="1:11" s="29" customFormat="1" ht="15.75" x14ac:dyDescent="0.25">
      <c r="A181" s="7">
        <f t="shared" ref="A181:A189" si="18">+A180+1</f>
        <v>85</v>
      </c>
      <c r="B181" s="73" t="s">
        <v>195</v>
      </c>
      <c r="C181" s="74" t="s">
        <v>67</v>
      </c>
      <c r="D181" s="73">
        <v>46</v>
      </c>
      <c r="E181" s="82">
        <v>25.2</v>
      </c>
      <c r="F181" s="82">
        <f t="shared" si="12"/>
        <v>1159.2</v>
      </c>
      <c r="G181" s="82">
        <f t="shared" si="10"/>
        <v>34.799999999999997</v>
      </c>
      <c r="H181" s="82">
        <f t="shared" si="16"/>
        <v>1600.8</v>
      </c>
      <c r="I181" s="82">
        <v>26.68</v>
      </c>
      <c r="J181" s="5">
        <v>60</v>
      </c>
      <c r="K181" s="6">
        <f t="shared" si="11"/>
        <v>2760</v>
      </c>
    </row>
    <row r="182" spans="1:11" s="29" customFormat="1" ht="15.75" x14ac:dyDescent="0.25">
      <c r="A182" s="7">
        <f t="shared" si="18"/>
        <v>86</v>
      </c>
      <c r="B182" s="73" t="s">
        <v>196</v>
      </c>
      <c r="C182" s="74" t="s">
        <v>67</v>
      </c>
      <c r="D182" s="73">
        <v>6</v>
      </c>
      <c r="E182" s="82">
        <v>14.7</v>
      </c>
      <c r="F182" s="82">
        <f t="shared" si="12"/>
        <v>88.199999999999989</v>
      </c>
      <c r="G182" s="82">
        <f t="shared" si="10"/>
        <v>20.3</v>
      </c>
      <c r="H182" s="82">
        <f t="shared" si="16"/>
        <v>121.80000000000001</v>
      </c>
      <c r="I182" s="82">
        <v>2.0299999999999998</v>
      </c>
      <c r="J182" s="5">
        <v>35</v>
      </c>
      <c r="K182" s="6">
        <f t="shared" si="11"/>
        <v>210</v>
      </c>
    </row>
    <row r="183" spans="1:11" s="29" customFormat="1" ht="15.75" x14ac:dyDescent="0.25">
      <c r="A183" s="7">
        <f t="shared" si="18"/>
        <v>87</v>
      </c>
      <c r="B183" s="73" t="s">
        <v>197</v>
      </c>
      <c r="C183" s="74" t="s">
        <v>67</v>
      </c>
      <c r="D183" s="73">
        <v>18</v>
      </c>
      <c r="E183" s="82">
        <v>39.9</v>
      </c>
      <c r="F183" s="82">
        <f t="shared" si="12"/>
        <v>718.19999999999993</v>
      </c>
      <c r="G183" s="82">
        <f t="shared" si="10"/>
        <v>55.1</v>
      </c>
      <c r="H183" s="82">
        <f t="shared" si="16"/>
        <v>991.80000000000007</v>
      </c>
      <c r="I183" s="82">
        <v>16.53</v>
      </c>
      <c r="J183" s="5">
        <v>95</v>
      </c>
      <c r="K183" s="6">
        <f t="shared" si="11"/>
        <v>1710</v>
      </c>
    </row>
    <row r="184" spans="1:11" s="29" customFormat="1" ht="15.75" x14ac:dyDescent="0.25">
      <c r="A184" s="7">
        <f t="shared" si="18"/>
        <v>88</v>
      </c>
      <c r="B184" s="73" t="s">
        <v>198</v>
      </c>
      <c r="C184" s="74" t="s">
        <v>67</v>
      </c>
      <c r="D184" s="73">
        <v>74</v>
      </c>
      <c r="E184" s="82">
        <v>11.76</v>
      </c>
      <c r="F184" s="82">
        <f t="shared" si="12"/>
        <v>870.24</v>
      </c>
      <c r="G184" s="82">
        <f t="shared" si="10"/>
        <v>16.240000000000002</v>
      </c>
      <c r="H184" s="82">
        <f t="shared" si="16"/>
        <v>1201.7600000000002</v>
      </c>
      <c r="I184" s="82">
        <v>20.03</v>
      </c>
      <c r="J184" s="5">
        <v>28</v>
      </c>
      <c r="K184" s="6">
        <f t="shared" si="11"/>
        <v>2072</v>
      </c>
    </row>
    <row r="185" spans="1:11" s="29" customFormat="1" ht="15.75" x14ac:dyDescent="0.25">
      <c r="A185" s="7">
        <f t="shared" si="18"/>
        <v>89</v>
      </c>
      <c r="B185" s="73" t="s">
        <v>199</v>
      </c>
      <c r="C185" s="74" t="s">
        <v>66</v>
      </c>
      <c r="D185" s="73">
        <v>257</v>
      </c>
      <c r="E185" s="82">
        <v>5.0819999999999999</v>
      </c>
      <c r="F185" s="82">
        <f t="shared" si="12"/>
        <v>1306.0740000000001</v>
      </c>
      <c r="G185" s="82">
        <f t="shared" si="10"/>
        <v>7.0179999999999998</v>
      </c>
      <c r="H185" s="82">
        <f t="shared" si="16"/>
        <v>1803.626</v>
      </c>
      <c r="I185" s="82">
        <v>30.07</v>
      </c>
      <c r="J185" s="5">
        <v>12.1</v>
      </c>
      <c r="K185" s="6">
        <f t="shared" si="11"/>
        <v>3109.7</v>
      </c>
    </row>
    <row r="186" spans="1:11" s="29" customFormat="1" ht="15.75" x14ac:dyDescent="0.25">
      <c r="A186" s="7">
        <f t="shared" si="18"/>
        <v>90</v>
      </c>
      <c r="B186" s="73" t="s">
        <v>200</v>
      </c>
      <c r="C186" s="74" t="s">
        <v>67</v>
      </c>
      <c r="D186" s="73">
        <v>9</v>
      </c>
      <c r="E186" s="82">
        <v>2.2680000000000002</v>
      </c>
      <c r="F186" s="82">
        <f t="shared" si="12"/>
        <v>20.412000000000003</v>
      </c>
      <c r="G186" s="82">
        <f t="shared" si="10"/>
        <v>3.1320000000000001</v>
      </c>
      <c r="H186" s="82">
        <f t="shared" si="16"/>
        <v>28.188000000000002</v>
      </c>
      <c r="I186" s="82">
        <v>0.47000000000000003</v>
      </c>
      <c r="J186" s="5">
        <v>5.4</v>
      </c>
      <c r="K186" s="6">
        <f t="shared" si="11"/>
        <v>48.6</v>
      </c>
    </row>
    <row r="187" spans="1:11" s="29" customFormat="1" ht="15.75" x14ac:dyDescent="0.25">
      <c r="A187" s="7">
        <f t="shared" si="18"/>
        <v>91</v>
      </c>
      <c r="B187" s="73" t="s">
        <v>201</v>
      </c>
      <c r="C187" s="74" t="s">
        <v>67</v>
      </c>
      <c r="D187" s="73">
        <v>34</v>
      </c>
      <c r="E187" s="82">
        <v>2.52</v>
      </c>
      <c r="F187" s="82">
        <f t="shared" si="12"/>
        <v>85.68</v>
      </c>
      <c r="G187" s="82">
        <f t="shared" si="10"/>
        <v>3.48</v>
      </c>
      <c r="H187" s="82">
        <f t="shared" si="16"/>
        <v>118.32</v>
      </c>
      <c r="I187" s="82">
        <v>1.98</v>
      </c>
      <c r="J187" s="5">
        <v>6</v>
      </c>
      <c r="K187" s="6">
        <f t="shared" si="11"/>
        <v>204</v>
      </c>
    </row>
    <row r="188" spans="1:11" s="29" customFormat="1" ht="15.75" x14ac:dyDescent="0.25">
      <c r="A188" s="7">
        <f t="shared" si="18"/>
        <v>92</v>
      </c>
      <c r="B188" s="73" t="s">
        <v>202</v>
      </c>
      <c r="C188" s="74" t="s">
        <v>67</v>
      </c>
      <c r="D188" s="73">
        <v>58</v>
      </c>
      <c r="E188" s="82">
        <v>3.528</v>
      </c>
      <c r="F188" s="82">
        <f t="shared" si="12"/>
        <v>204.624</v>
      </c>
      <c r="G188" s="82">
        <f t="shared" si="10"/>
        <v>4.8719999999999999</v>
      </c>
      <c r="H188" s="82">
        <f t="shared" si="16"/>
        <v>282.57600000000002</v>
      </c>
      <c r="I188" s="82">
        <v>4.71</v>
      </c>
      <c r="J188" s="5">
        <v>8.4</v>
      </c>
      <c r="K188" s="6">
        <f t="shared" si="11"/>
        <v>487.20000000000005</v>
      </c>
    </row>
    <row r="189" spans="1:11" s="29" customFormat="1" ht="15.75" x14ac:dyDescent="0.25">
      <c r="A189" s="7">
        <f t="shared" si="18"/>
        <v>93</v>
      </c>
      <c r="B189" s="73" t="s">
        <v>203</v>
      </c>
      <c r="C189" s="74" t="s">
        <v>67</v>
      </c>
      <c r="D189" s="73">
        <v>44</v>
      </c>
      <c r="E189" s="82">
        <v>19.739999999999998</v>
      </c>
      <c r="F189" s="82">
        <f t="shared" si="12"/>
        <v>868.56</v>
      </c>
      <c r="G189" s="82">
        <f t="shared" si="10"/>
        <v>27.26</v>
      </c>
      <c r="H189" s="82">
        <f t="shared" si="16"/>
        <v>1199.44</v>
      </c>
      <c r="I189" s="82">
        <v>20</v>
      </c>
      <c r="J189" s="5">
        <v>47</v>
      </c>
      <c r="K189" s="6">
        <f t="shared" si="11"/>
        <v>2068</v>
      </c>
    </row>
    <row r="190" spans="1:11" s="29" customFormat="1" ht="15.75" x14ac:dyDescent="0.25">
      <c r="A190" s="7"/>
      <c r="B190" s="73"/>
      <c r="C190" s="74"/>
      <c r="D190" s="73"/>
      <c r="E190" s="82"/>
      <c r="F190" s="82"/>
      <c r="G190" s="82"/>
      <c r="H190" s="82"/>
      <c r="I190" s="82"/>
      <c r="J190" s="5"/>
      <c r="K190" s="6"/>
    </row>
    <row r="191" spans="1:11" s="29" customFormat="1" ht="15.75" x14ac:dyDescent="0.25">
      <c r="A191" s="7"/>
      <c r="B191" s="83" t="s">
        <v>204</v>
      </c>
      <c r="C191" s="74"/>
      <c r="D191" s="73"/>
      <c r="E191" s="82"/>
      <c r="F191" s="82"/>
      <c r="G191" s="82"/>
      <c r="H191" s="82"/>
      <c r="I191" s="82"/>
      <c r="J191" s="5"/>
      <c r="K191" s="6"/>
    </row>
    <row r="192" spans="1:11" s="29" customFormat="1" ht="15.75" x14ac:dyDescent="0.25">
      <c r="A192" s="7"/>
      <c r="B192" s="83" t="s">
        <v>205</v>
      </c>
      <c r="C192" s="74"/>
      <c r="D192" s="73"/>
      <c r="E192" s="82"/>
      <c r="F192" s="82"/>
      <c r="G192" s="82"/>
      <c r="H192" s="82"/>
      <c r="I192" s="82"/>
      <c r="J192" s="5"/>
      <c r="K192" s="6"/>
    </row>
    <row r="193" spans="1:11" s="29" customFormat="1" ht="15.75" x14ac:dyDescent="0.25">
      <c r="A193" s="7">
        <f>+A189+1</f>
        <v>94</v>
      </c>
      <c r="B193" s="73" t="s">
        <v>206</v>
      </c>
      <c r="C193" s="74" t="s">
        <v>66</v>
      </c>
      <c r="D193" s="73">
        <v>369</v>
      </c>
      <c r="E193" s="82">
        <v>0.86399999999999999</v>
      </c>
      <c r="F193" s="82">
        <f t="shared" si="12"/>
        <v>318.81599999999997</v>
      </c>
      <c r="G193" s="82">
        <f t="shared" si="10"/>
        <v>0.93600000000000005</v>
      </c>
      <c r="H193" s="82">
        <f t="shared" si="16"/>
        <v>345.38400000000001</v>
      </c>
      <c r="I193" s="82">
        <v>5.76</v>
      </c>
      <c r="J193" s="5">
        <v>1.8</v>
      </c>
      <c r="K193" s="6">
        <f t="shared" si="11"/>
        <v>664.2</v>
      </c>
    </row>
    <row r="194" spans="1:11" s="29" customFormat="1" ht="15.75" x14ac:dyDescent="0.25">
      <c r="A194" s="7">
        <f t="shared" ref="A194:A196" si="19">+A193+1</f>
        <v>95</v>
      </c>
      <c r="B194" s="73" t="s">
        <v>207</v>
      </c>
      <c r="C194" s="74" t="s">
        <v>66</v>
      </c>
      <c r="D194" s="73">
        <v>356</v>
      </c>
      <c r="E194" s="82">
        <v>1.1519999999999999</v>
      </c>
      <c r="F194" s="82">
        <f t="shared" si="12"/>
        <v>410.11199999999997</v>
      </c>
      <c r="G194" s="82">
        <f t="shared" si="10"/>
        <v>1.248</v>
      </c>
      <c r="H194" s="82">
        <f t="shared" si="16"/>
        <v>444.28800000000001</v>
      </c>
      <c r="I194" s="82">
        <v>7.41</v>
      </c>
      <c r="J194" s="5">
        <v>2.4</v>
      </c>
      <c r="K194" s="6">
        <f t="shared" si="11"/>
        <v>854.4</v>
      </c>
    </row>
    <row r="195" spans="1:11" s="29" customFormat="1" ht="15.75" x14ac:dyDescent="0.25">
      <c r="A195" s="7">
        <f t="shared" si="19"/>
        <v>96</v>
      </c>
      <c r="B195" s="73" t="s">
        <v>208</v>
      </c>
      <c r="C195" s="74" t="s">
        <v>66</v>
      </c>
      <c r="D195" s="73">
        <v>126</v>
      </c>
      <c r="E195" s="82">
        <v>6</v>
      </c>
      <c r="F195" s="82">
        <f t="shared" si="12"/>
        <v>756</v>
      </c>
      <c r="G195" s="82">
        <f t="shared" si="10"/>
        <v>6.5</v>
      </c>
      <c r="H195" s="82">
        <f t="shared" si="16"/>
        <v>819</v>
      </c>
      <c r="I195" s="82">
        <v>13.65</v>
      </c>
      <c r="J195" s="5">
        <v>12.5</v>
      </c>
      <c r="K195" s="6">
        <f t="shared" si="11"/>
        <v>1575</v>
      </c>
    </row>
    <row r="196" spans="1:11" s="29" customFormat="1" ht="15.75" x14ac:dyDescent="0.25">
      <c r="A196" s="7">
        <f t="shared" si="19"/>
        <v>97</v>
      </c>
      <c r="B196" s="73" t="s">
        <v>209</v>
      </c>
      <c r="C196" s="74" t="s">
        <v>66</v>
      </c>
      <c r="D196" s="87">
        <v>1090</v>
      </c>
      <c r="E196" s="82">
        <v>4.8959999999999999</v>
      </c>
      <c r="F196" s="82">
        <f t="shared" si="12"/>
        <v>5336.64</v>
      </c>
      <c r="G196" s="82">
        <f t="shared" si="10"/>
        <v>5.3039999999999994</v>
      </c>
      <c r="H196" s="82">
        <f t="shared" si="16"/>
        <v>5781.36</v>
      </c>
      <c r="I196" s="82">
        <v>96.36</v>
      </c>
      <c r="J196" s="5">
        <v>10.199999999999999</v>
      </c>
      <c r="K196" s="6">
        <f t="shared" si="11"/>
        <v>11118</v>
      </c>
    </row>
    <row r="197" spans="1:11" s="29" customFormat="1" ht="15.75" x14ac:dyDescent="0.25">
      <c r="A197" s="7"/>
      <c r="B197" s="73"/>
      <c r="C197" s="74"/>
      <c r="D197" s="87"/>
      <c r="E197" s="82"/>
      <c r="F197" s="82"/>
      <c r="G197" s="82"/>
      <c r="H197" s="82"/>
      <c r="I197" s="82"/>
      <c r="J197" s="5"/>
      <c r="K197" s="6"/>
    </row>
    <row r="198" spans="1:11" s="29" customFormat="1" ht="15.75" x14ac:dyDescent="0.25">
      <c r="A198" s="7"/>
      <c r="B198" s="83" t="s">
        <v>210</v>
      </c>
      <c r="C198" s="74"/>
      <c r="D198" s="73"/>
      <c r="E198" s="82"/>
      <c r="F198" s="82"/>
      <c r="G198" s="82"/>
      <c r="H198" s="82"/>
      <c r="I198" s="82"/>
      <c r="J198" s="5"/>
      <c r="K198" s="6"/>
    </row>
    <row r="199" spans="1:11" s="29" customFormat="1" ht="15.75" x14ac:dyDescent="0.25">
      <c r="A199" s="7">
        <f>+A196+1</f>
        <v>98</v>
      </c>
      <c r="B199" s="73" t="s">
        <v>211</v>
      </c>
      <c r="C199" s="74" t="s">
        <v>66</v>
      </c>
      <c r="D199" s="73">
        <v>89</v>
      </c>
      <c r="E199" s="82">
        <v>6</v>
      </c>
      <c r="F199" s="82">
        <f t="shared" si="12"/>
        <v>534</v>
      </c>
      <c r="G199" s="82">
        <f t="shared" si="10"/>
        <v>6.5</v>
      </c>
      <c r="H199" s="82">
        <f t="shared" si="16"/>
        <v>578.5</v>
      </c>
      <c r="I199" s="82">
        <v>9.65</v>
      </c>
      <c r="J199" s="5">
        <v>12.5</v>
      </c>
      <c r="K199" s="6">
        <f t="shared" si="11"/>
        <v>1112.5</v>
      </c>
    </row>
    <row r="200" spans="1:11" s="29" customFormat="1" ht="15.75" x14ac:dyDescent="0.25">
      <c r="A200" s="7">
        <f t="shared" ref="A200" si="20">+A199+1</f>
        <v>99</v>
      </c>
      <c r="B200" s="73" t="s">
        <v>212</v>
      </c>
      <c r="C200" s="74" t="s">
        <v>66</v>
      </c>
      <c r="D200" s="73">
        <v>972</v>
      </c>
      <c r="E200" s="82">
        <v>0.72</v>
      </c>
      <c r="F200" s="82">
        <f t="shared" si="12"/>
        <v>699.83999999999992</v>
      </c>
      <c r="G200" s="82">
        <f t="shared" si="10"/>
        <v>0.78</v>
      </c>
      <c r="H200" s="82">
        <f t="shared" si="16"/>
        <v>758.16000000000008</v>
      </c>
      <c r="I200" s="82">
        <v>12.64</v>
      </c>
      <c r="J200" s="5">
        <v>1.5</v>
      </c>
      <c r="K200" s="6">
        <f t="shared" si="11"/>
        <v>1458</v>
      </c>
    </row>
    <row r="201" spans="1:11" s="29" customFormat="1" ht="15.75" x14ac:dyDescent="0.25">
      <c r="A201" s="7"/>
      <c r="B201" s="73"/>
      <c r="C201" s="74"/>
      <c r="D201" s="73"/>
      <c r="E201" s="82"/>
      <c r="F201" s="82"/>
      <c r="G201" s="82"/>
      <c r="H201" s="82"/>
      <c r="I201" s="82"/>
      <c r="J201" s="5"/>
      <c r="K201" s="6"/>
    </row>
    <row r="202" spans="1:11" s="29" customFormat="1" ht="15.75" x14ac:dyDescent="0.25">
      <c r="A202" s="7">
        <f>+A200+1</f>
        <v>100</v>
      </c>
      <c r="B202" s="73" t="s">
        <v>213</v>
      </c>
      <c r="C202" s="74" t="s">
        <v>67</v>
      </c>
      <c r="D202" s="73">
        <v>166</v>
      </c>
      <c r="E202" s="82">
        <v>15.36</v>
      </c>
      <c r="F202" s="82">
        <f t="shared" si="12"/>
        <v>2549.7599999999998</v>
      </c>
      <c r="G202" s="82">
        <f t="shared" si="10"/>
        <v>16.64</v>
      </c>
      <c r="H202" s="82">
        <f t="shared" si="16"/>
        <v>2762.2400000000002</v>
      </c>
      <c r="I202" s="82">
        <v>46.04</v>
      </c>
      <c r="J202" s="5">
        <v>32</v>
      </c>
      <c r="K202" s="6">
        <f t="shared" si="11"/>
        <v>5312</v>
      </c>
    </row>
    <row r="203" spans="1:11" s="29" customFormat="1" ht="15.75" x14ac:dyDescent="0.25">
      <c r="A203" s="7"/>
      <c r="B203" s="73"/>
      <c r="C203" s="74"/>
      <c r="D203" s="73"/>
      <c r="E203" s="82"/>
      <c r="F203" s="82"/>
      <c r="G203" s="82"/>
      <c r="H203" s="82"/>
      <c r="I203" s="82"/>
      <c r="J203" s="5"/>
      <c r="K203" s="6"/>
    </row>
    <row r="204" spans="1:11" s="29" customFormat="1" ht="15.75" x14ac:dyDescent="0.25">
      <c r="A204" s="7"/>
      <c r="B204" s="83" t="s">
        <v>214</v>
      </c>
      <c r="C204" s="74"/>
      <c r="D204" s="73"/>
      <c r="E204" s="82"/>
      <c r="F204" s="82"/>
      <c r="G204" s="82"/>
      <c r="H204" s="82"/>
      <c r="I204" s="82"/>
      <c r="J204" s="5"/>
      <c r="K204" s="6"/>
    </row>
    <row r="205" spans="1:11" s="29" customFormat="1" ht="15.75" x14ac:dyDescent="0.25">
      <c r="A205" s="7">
        <f>+A202+1</f>
        <v>101</v>
      </c>
      <c r="B205" s="73" t="s">
        <v>215</v>
      </c>
      <c r="C205" s="74" t="s">
        <v>116</v>
      </c>
      <c r="D205" s="73">
        <v>1</v>
      </c>
      <c r="E205" s="82">
        <v>780</v>
      </c>
      <c r="F205" s="82">
        <f t="shared" si="12"/>
        <v>780</v>
      </c>
      <c r="G205" s="82">
        <f t="shared" si="10"/>
        <v>420</v>
      </c>
      <c r="H205" s="82">
        <f t="shared" si="16"/>
        <v>420</v>
      </c>
      <c r="I205" s="82">
        <v>7</v>
      </c>
      <c r="J205" s="5">
        <v>1200</v>
      </c>
      <c r="K205" s="6">
        <f t="shared" si="11"/>
        <v>1200</v>
      </c>
    </row>
    <row r="206" spans="1:11" s="29" customFormat="1" ht="15.75" x14ac:dyDescent="0.25">
      <c r="A206" s="7">
        <f>+A205+1</f>
        <v>102</v>
      </c>
      <c r="B206" s="73" t="s">
        <v>216</v>
      </c>
      <c r="C206" s="74" t="s">
        <v>116</v>
      </c>
      <c r="D206" s="73">
        <v>1</v>
      </c>
      <c r="E206" s="82">
        <v>1625</v>
      </c>
      <c r="F206" s="82">
        <f t="shared" si="12"/>
        <v>1625</v>
      </c>
      <c r="G206" s="82">
        <f t="shared" si="10"/>
        <v>875</v>
      </c>
      <c r="H206" s="82">
        <f t="shared" si="16"/>
        <v>875</v>
      </c>
      <c r="I206" s="82">
        <v>13.47</v>
      </c>
      <c r="J206" s="5">
        <v>2500</v>
      </c>
      <c r="K206" s="6">
        <f t="shared" si="11"/>
        <v>2500</v>
      </c>
    </row>
    <row r="207" spans="1:11" s="29" customFormat="1" ht="15.75" x14ac:dyDescent="0.25">
      <c r="A207" s="7">
        <f t="shared" ref="A207:A209" si="21">+A206+1</f>
        <v>103</v>
      </c>
      <c r="B207" s="73" t="s">
        <v>217</v>
      </c>
      <c r="C207" s="74" t="s">
        <v>116</v>
      </c>
      <c r="D207" s="73">
        <v>1</v>
      </c>
      <c r="E207" s="82">
        <v>227.5</v>
      </c>
      <c r="F207" s="82">
        <f t="shared" si="12"/>
        <v>227.5</v>
      </c>
      <c r="G207" s="82">
        <f t="shared" si="10"/>
        <v>122.5</v>
      </c>
      <c r="H207" s="82">
        <f t="shared" si="16"/>
        <v>122.5</v>
      </c>
      <c r="I207" s="82">
        <v>1.89</v>
      </c>
      <c r="J207" s="5">
        <v>350</v>
      </c>
      <c r="K207" s="6">
        <f t="shared" si="11"/>
        <v>350</v>
      </c>
    </row>
    <row r="208" spans="1:11" s="29" customFormat="1" ht="15.75" x14ac:dyDescent="0.25">
      <c r="A208" s="7">
        <f t="shared" si="21"/>
        <v>104</v>
      </c>
      <c r="B208" s="73" t="s">
        <v>218</v>
      </c>
      <c r="C208" s="74" t="s">
        <v>116</v>
      </c>
      <c r="D208" s="73">
        <v>1</v>
      </c>
      <c r="E208" s="82">
        <v>195</v>
      </c>
      <c r="F208" s="82">
        <f t="shared" si="12"/>
        <v>195</v>
      </c>
      <c r="G208" s="82">
        <f t="shared" ref="G208:G271" si="22">+J208-E208</f>
        <v>105</v>
      </c>
      <c r="H208" s="82">
        <f t="shared" si="16"/>
        <v>105</v>
      </c>
      <c r="I208" s="82">
        <v>1.62</v>
      </c>
      <c r="J208" s="5">
        <v>300</v>
      </c>
      <c r="K208" s="6">
        <f t="shared" ref="K208:K271" si="23">J208*D208</f>
        <v>300</v>
      </c>
    </row>
    <row r="209" spans="1:11" s="29" customFormat="1" ht="15.75" x14ac:dyDescent="0.25">
      <c r="A209" s="7">
        <f t="shared" si="21"/>
        <v>105</v>
      </c>
      <c r="B209" s="73" t="s">
        <v>219</v>
      </c>
      <c r="C209" s="74" t="s">
        <v>116</v>
      </c>
      <c r="D209" s="73">
        <v>1</v>
      </c>
      <c r="E209" s="82">
        <v>338</v>
      </c>
      <c r="F209" s="82">
        <f t="shared" ref="F209:F272" si="24">+E209*D209</f>
        <v>338</v>
      </c>
      <c r="G209" s="82">
        <f t="shared" si="22"/>
        <v>182</v>
      </c>
      <c r="H209" s="82">
        <f t="shared" si="16"/>
        <v>182</v>
      </c>
      <c r="I209" s="82">
        <v>2.8</v>
      </c>
      <c r="J209" s="5">
        <v>520</v>
      </c>
      <c r="K209" s="6">
        <f t="shared" si="23"/>
        <v>520</v>
      </c>
    </row>
    <row r="210" spans="1:11" s="29" customFormat="1" ht="15.75" x14ac:dyDescent="0.25">
      <c r="A210" s="7"/>
      <c r="B210" s="73"/>
      <c r="C210" s="74"/>
      <c r="D210" s="73"/>
      <c r="E210" s="82"/>
      <c r="F210" s="82"/>
      <c r="G210" s="82"/>
      <c r="H210" s="82"/>
      <c r="I210" s="82"/>
      <c r="J210" s="5"/>
      <c r="K210" s="6"/>
    </row>
    <row r="211" spans="1:11" s="29" customFormat="1" ht="15.75" x14ac:dyDescent="0.25">
      <c r="A211" s="7"/>
      <c r="B211" s="83" t="s">
        <v>220</v>
      </c>
      <c r="C211" s="74"/>
      <c r="D211" s="73"/>
      <c r="E211" s="82"/>
      <c r="F211" s="82"/>
      <c r="G211" s="82"/>
      <c r="H211" s="82"/>
      <c r="I211" s="82"/>
      <c r="J211" s="5"/>
      <c r="K211" s="6"/>
    </row>
    <row r="212" spans="1:11" s="29" customFormat="1" ht="15.75" x14ac:dyDescent="0.25">
      <c r="A212" s="7">
        <f>+A209+1</f>
        <v>106</v>
      </c>
      <c r="B212" s="73" t="s">
        <v>221</v>
      </c>
      <c r="C212" s="74" t="s">
        <v>66</v>
      </c>
      <c r="D212" s="73">
        <f>631*2+288</f>
        <v>1550</v>
      </c>
      <c r="E212" s="82">
        <v>2.9</v>
      </c>
      <c r="F212" s="82">
        <f t="shared" si="24"/>
        <v>4495</v>
      </c>
      <c r="G212" s="82">
        <f t="shared" si="22"/>
        <v>3.5000000000000004</v>
      </c>
      <c r="H212" s="82">
        <f t="shared" si="16"/>
        <v>5425.0000000000009</v>
      </c>
      <c r="I212" s="82">
        <v>168.14</v>
      </c>
      <c r="J212" s="5">
        <v>6.4</v>
      </c>
      <c r="K212" s="6">
        <f t="shared" si="23"/>
        <v>9920</v>
      </c>
    </row>
    <row r="213" spans="1:11" s="29" customFormat="1" ht="15.75" x14ac:dyDescent="0.25">
      <c r="A213" s="7">
        <f>+A212+1</f>
        <v>107</v>
      </c>
      <c r="B213" s="73" t="s">
        <v>222</v>
      </c>
      <c r="C213" s="74" t="s">
        <v>66</v>
      </c>
      <c r="D213" s="73">
        <f>631*2+288</f>
        <v>1550</v>
      </c>
      <c r="E213" s="82">
        <v>0.45</v>
      </c>
      <c r="F213" s="82">
        <f t="shared" si="24"/>
        <v>697.5</v>
      </c>
      <c r="G213" s="82">
        <f t="shared" si="22"/>
        <v>0.75</v>
      </c>
      <c r="H213" s="82">
        <f t="shared" si="16"/>
        <v>1162.5</v>
      </c>
      <c r="I213" s="82">
        <v>31.53</v>
      </c>
      <c r="J213" s="5">
        <v>1.2</v>
      </c>
      <c r="K213" s="6">
        <f t="shared" si="23"/>
        <v>1860</v>
      </c>
    </row>
    <row r="214" spans="1:11" s="29" customFormat="1" ht="15.75" x14ac:dyDescent="0.25">
      <c r="A214" s="7"/>
      <c r="B214" s="73"/>
      <c r="C214" s="74"/>
      <c r="D214" s="73"/>
      <c r="E214" s="82"/>
      <c r="F214" s="82"/>
      <c r="G214" s="82"/>
      <c r="H214" s="82"/>
      <c r="I214" s="82"/>
      <c r="J214" s="5"/>
      <c r="K214" s="6"/>
    </row>
    <row r="215" spans="1:11" s="29" customFormat="1" ht="15.75" x14ac:dyDescent="0.25">
      <c r="A215" s="7"/>
      <c r="B215" s="83" t="s">
        <v>72</v>
      </c>
      <c r="C215" s="74"/>
      <c r="D215" s="73"/>
      <c r="E215" s="82"/>
      <c r="F215" s="82"/>
      <c r="G215" s="82"/>
      <c r="H215" s="82"/>
      <c r="I215" s="82"/>
      <c r="J215" s="5"/>
      <c r="K215" s="6"/>
    </row>
    <row r="216" spans="1:11" s="29" customFormat="1" ht="15.75" x14ac:dyDescent="0.25">
      <c r="A216" s="7">
        <f>+A213+1</f>
        <v>108</v>
      </c>
      <c r="B216" s="73" t="s">
        <v>90</v>
      </c>
      <c r="C216" s="74" t="s">
        <v>67</v>
      </c>
      <c r="D216" s="73">
        <v>43</v>
      </c>
      <c r="E216" s="82">
        <v>46.199999999999996</v>
      </c>
      <c r="F216" s="82">
        <f t="shared" si="24"/>
        <v>1986.6</v>
      </c>
      <c r="G216" s="82">
        <f t="shared" si="22"/>
        <v>63.800000000000004</v>
      </c>
      <c r="H216" s="82">
        <f t="shared" si="16"/>
        <v>2743.4</v>
      </c>
      <c r="I216" s="82">
        <v>44.25</v>
      </c>
      <c r="J216" s="5">
        <v>110</v>
      </c>
      <c r="K216" s="6">
        <f t="shared" si="23"/>
        <v>4730</v>
      </c>
    </row>
    <row r="217" spans="1:11" s="29" customFormat="1" ht="15.75" x14ac:dyDescent="0.25">
      <c r="A217" s="7">
        <f>+A216+1</f>
        <v>109</v>
      </c>
      <c r="B217" s="73" t="s">
        <v>223</v>
      </c>
      <c r="C217" s="74" t="s">
        <v>116</v>
      </c>
      <c r="D217" s="73">
        <v>1</v>
      </c>
      <c r="E217" s="82">
        <v>529.19999999999993</v>
      </c>
      <c r="F217" s="82">
        <f t="shared" si="24"/>
        <v>529.19999999999993</v>
      </c>
      <c r="G217" s="82">
        <f t="shared" si="22"/>
        <v>730.80000000000007</v>
      </c>
      <c r="H217" s="82">
        <f t="shared" si="16"/>
        <v>730.80000000000007</v>
      </c>
      <c r="I217" s="82">
        <v>11.79</v>
      </c>
      <c r="J217" s="5">
        <v>1260</v>
      </c>
      <c r="K217" s="6">
        <f t="shared" si="23"/>
        <v>1260</v>
      </c>
    </row>
    <row r="218" spans="1:11" s="29" customFormat="1" ht="15.75" x14ac:dyDescent="0.25">
      <c r="A218" s="7">
        <f t="shared" ref="A218:A224" si="25">+A217+1</f>
        <v>110</v>
      </c>
      <c r="B218" s="73" t="s">
        <v>224</v>
      </c>
      <c r="C218" s="74" t="s">
        <v>67</v>
      </c>
      <c r="D218" s="73">
        <v>9</v>
      </c>
      <c r="E218" s="82">
        <v>100.8</v>
      </c>
      <c r="F218" s="82">
        <f t="shared" si="24"/>
        <v>907.19999999999993</v>
      </c>
      <c r="G218" s="82">
        <f t="shared" si="22"/>
        <v>139.19999999999999</v>
      </c>
      <c r="H218" s="82">
        <f t="shared" si="16"/>
        <v>1252.8</v>
      </c>
      <c r="I218" s="82">
        <v>20.21</v>
      </c>
      <c r="J218" s="5">
        <v>240</v>
      </c>
      <c r="K218" s="6">
        <f t="shared" si="23"/>
        <v>2160</v>
      </c>
    </row>
    <row r="219" spans="1:11" s="29" customFormat="1" ht="15.75" x14ac:dyDescent="0.25">
      <c r="A219" s="7">
        <f t="shared" si="25"/>
        <v>111</v>
      </c>
      <c r="B219" s="73" t="s">
        <v>225</v>
      </c>
      <c r="C219" s="74" t="s">
        <v>67</v>
      </c>
      <c r="D219" s="73">
        <v>8</v>
      </c>
      <c r="E219" s="82">
        <v>88.2</v>
      </c>
      <c r="F219" s="82">
        <f t="shared" si="24"/>
        <v>705.6</v>
      </c>
      <c r="G219" s="82">
        <f t="shared" si="22"/>
        <v>121.8</v>
      </c>
      <c r="H219" s="82">
        <f t="shared" si="16"/>
        <v>974.4</v>
      </c>
      <c r="I219" s="82">
        <v>15.72</v>
      </c>
      <c r="J219" s="5">
        <v>210</v>
      </c>
      <c r="K219" s="6">
        <f t="shared" si="23"/>
        <v>1680</v>
      </c>
    </row>
    <row r="220" spans="1:11" s="29" customFormat="1" ht="15.75" x14ac:dyDescent="0.25">
      <c r="A220" s="7">
        <f t="shared" si="25"/>
        <v>112</v>
      </c>
      <c r="B220" s="73" t="s">
        <v>226</v>
      </c>
      <c r="C220" s="74" t="s">
        <v>67</v>
      </c>
      <c r="D220" s="73">
        <v>6</v>
      </c>
      <c r="E220" s="82">
        <v>67.2</v>
      </c>
      <c r="F220" s="82">
        <f t="shared" si="24"/>
        <v>403.20000000000005</v>
      </c>
      <c r="G220" s="82">
        <f t="shared" si="22"/>
        <v>92.8</v>
      </c>
      <c r="H220" s="82">
        <f t="shared" si="16"/>
        <v>556.79999999999995</v>
      </c>
      <c r="I220" s="82">
        <v>8.99</v>
      </c>
      <c r="J220" s="5">
        <v>160</v>
      </c>
      <c r="K220" s="6">
        <f t="shared" si="23"/>
        <v>960</v>
      </c>
    </row>
    <row r="221" spans="1:11" s="29" customFormat="1" ht="15.75" x14ac:dyDescent="0.25">
      <c r="A221" s="7">
        <f t="shared" si="25"/>
        <v>113</v>
      </c>
      <c r="B221" s="73" t="s">
        <v>227</v>
      </c>
      <c r="C221" s="74" t="s">
        <v>67</v>
      </c>
      <c r="D221" s="73">
        <v>3</v>
      </c>
      <c r="E221" s="82">
        <v>60.9</v>
      </c>
      <c r="F221" s="82">
        <f t="shared" si="24"/>
        <v>182.7</v>
      </c>
      <c r="G221" s="82">
        <f t="shared" si="22"/>
        <v>84.1</v>
      </c>
      <c r="H221" s="82">
        <f t="shared" si="16"/>
        <v>252.29999999999998</v>
      </c>
      <c r="I221" s="82">
        <v>4.0699999999999994</v>
      </c>
      <c r="J221" s="5">
        <v>145</v>
      </c>
      <c r="K221" s="6">
        <f t="shared" si="23"/>
        <v>435</v>
      </c>
    </row>
    <row r="222" spans="1:11" s="29" customFormat="1" ht="15.75" x14ac:dyDescent="0.25">
      <c r="A222" s="7">
        <f t="shared" si="25"/>
        <v>114</v>
      </c>
      <c r="B222" s="73" t="s">
        <v>228</v>
      </c>
      <c r="C222" s="74" t="s">
        <v>67</v>
      </c>
      <c r="D222" s="73">
        <v>3</v>
      </c>
      <c r="E222" s="82">
        <v>50.4</v>
      </c>
      <c r="F222" s="82">
        <f t="shared" si="24"/>
        <v>151.19999999999999</v>
      </c>
      <c r="G222" s="82">
        <f t="shared" si="22"/>
        <v>69.599999999999994</v>
      </c>
      <c r="H222" s="82">
        <f t="shared" si="16"/>
        <v>208.79999999999998</v>
      </c>
      <c r="I222" s="82">
        <v>3.3699999999999997</v>
      </c>
      <c r="J222" s="5">
        <v>120</v>
      </c>
      <c r="K222" s="6">
        <f t="shared" si="23"/>
        <v>360</v>
      </c>
    </row>
    <row r="223" spans="1:11" s="29" customFormat="1" ht="15.75" x14ac:dyDescent="0.25">
      <c r="A223" s="7">
        <f t="shared" si="25"/>
        <v>115</v>
      </c>
      <c r="B223" s="73" t="s">
        <v>229</v>
      </c>
      <c r="C223" s="74" t="s">
        <v>67</v>
      </c>
      <c r="D223" s="73">
        <v>4</v>
      </c>
      <c r="E223" s="82">
        <v>56.699999999999996</v>
      </c>
      <c r="F223" s="82">
        <f t="shared" si="24"/>
        <v>226.79999999999998</v>
      </c>
      <c r="G223" s="82">
        <f t="shared" si="22"/>
        <v>78.300000000000011</v>
      </c>
      <c r="H223" s="82">
        <f t="shared" si="16"/>
        <v>313.20000000000005</v>
      </c>
      <c r="I223" s="82">
        <v>5.0599999999999996</v>
      </c>
      <c r="J223" s="5">
        <v>135</v>
      </c>
      <c r="K223" s="6">
        <f t="shared" si="23"/>
        <v>540</v>
      </c>
    </row>
    <row r="224" spans="1:11" s="29" customFormat="1" ht="15.75" x14ac:dyDescent="0.25">
      <c r="A224" s="7">
        <f t="shared" si="25"/>
        <v>116</v>
      </c>
      <c r="B224" s="73" t="s">
        <v>230</v>
      </c>
      <c r="C224" s="74" t="s">
        <v>67</v>
      </c>
      <c r="D224" s="73">
        <v>9</v>
      </c>
      <c r="E224" s="82">
        <v>48.3</v>
      </c>
      <c r="F224" s="82">
        <f t="shared" si="24"/>
        <v>434.7</v>
      </c>
      <c r="G224" s="82">
        <f t="shared" si="22"/>
        <v>66.7</v>
      </c>
      <c r="H224" s="82">
        <f t="shared" si="16"/>
        <v>600.30000000000007</v>
      </c>
      <c r="I224" s="82">
        <v>9.69</v>
      </c>
      <c r="J224" s="5">
        <v>115</v>
      </c>
      <c r="K224" s="6">
        <f t="shared" si="23"/>
        <v>1035</v>
      </c>
    </row>
    <row r="225" spans="1:11" s="29" customFormat="1" ht="15.75" x14ac:dyDescent="0.25">
      <c r="A225" s="7"/>
      <c r="B225" s="73"/>
      <c r="C225" s="74"/>
      <c r="D225" s="73"/>
      <c r="E225" s="82"/>
      <c r="F225" s="82"/>
      <c r="G225" s="82"/>
      <c r="H225" s="82"/>
      <c r="I225" s="82"/>
      <c r="J225" s="5"/>
      <c r="K225" s="6"/>
    </row>
    <row r="226" spans="1:11" s="29" customFormat="1" ht="15.75" x14ac:dyDescent="0.25">
      <c r="A226" s="7"/>
      <c r="B226" s="83" t="s">
        <v>231</v>
      </c>
      <c r="C226" s="74"/>
      <c r="D226" s="73"/>
      <c r="E226" s="82"/>
      <c r="F226" s="82"/>
      <c r="G226" s="82"/>
      <c r="H226" s="82"/>
      <c r="I226" s="82"/>
      <c r="J226" s="5"/>
      <c r="K226" s="6"/>
    </row>
    <row r="227" spans="1:11" s="29" customFormat="1" ht="15.75" x14ac:dyDescent="0.25">
      <c r="A227" s="7">
        <f>+A224+1</f>
        <v>117</v>
      </c>
      <c r="B227" s="73" t="s">
        <v>232</v>
      </c>
      <c r="C227" s="74" t="s">
        <v>116</v>
      </c>
      <c r="D227" s="73">
        <v>1</v>
      </c>
      <c r="E227" s="82">
        <v>15.75</v>
      </c>
      <c r="F227" s="82">
        <f t="shared" si="24"/>
        <v>15.75</v>
      </c>
      <c r="G227" s="82">
        <f t="shared" si="22"/>
        <v>19.25</v>
      </c>
      <c r="H227" s="82">
        <f t="shared" si="16"/>
        <v>19.25</v>
      </c>
      <c r="I227" s="82">
        <v>0.32</v>
      </c>
      <c r="J227" s="5">
        <v>35</v>
      </c>
      <c r="K227" s="6">
        <f t="shared" si="23"/>
        <v>35</v>
      </c>
    </row>
    <row r="228" spans="1:11" s="29" customFormat="1" ht="15.75" x14ac:dyDescent="0.25">
      <c r="A228" s="7">
        <f>+A227+1</f>
        <v>118</v>
      </c>
      <c r="B228" s="73" t="s">
        <v>233</v>
      </c>
      <c r="C228" s="74" t="s">
        <v>116</v>
      </c>
      <c r="D228" s="73">
        <v>1</v>
      </c>
      <c r="E228" s="82">
        <v>264</v>
      </c>
      <c r="F228" s="82">
        <f t="shared" si="24"/>
        <v>264</v>
      </c>
      <c r="G228" s="82">
        <f t="shared" si="22"/>
        <v>286</v>
      </c>
      <c r="H228" s="82">
        <f t="shared" si="16"/>
        <v>286</v>
      </c>
      <c r="I228" s="82">
        <v>4.62</v>
      </c>
      <c r="J228" s="5">
        <v>550</v>
      </c>
      <c r="K228" s="6">
        <f t="shared" si="23"/>
        <v>550</v>
      </c>
    </row>
    <row r="229" spans="1:11" s="29" customFormat="1" ht="15.75" x14ac:dyDescent="0.25">
      <c r="A229" s="7"/>
      <c r="B229" s="73"/>
      <c r="C229" s="74"/>
      <c r="D229" s="73"/>
      <c r="E229" s="82"/>
      <c r="F229" s="82"/>
      <c r="G229" s="82"/>
      <c r="H229" s="82"/>
      <c r="I229" s="82"/>
      <c r="J229" s="5"/>
      <c r="K229" s="6"/>
    </row>
    <row r="230" spans="1:11" s="29" customFormat="1" ht="15.75" x14ac:dyDescent="0.25">
      <c r="A230" s="7"/>
      <c r="B230" s="83" t="s">
        <v>234</v>
      </c>
      <c r="C230" s="74"/>
      <c r="D230" s="73"/>
      <c r="E230" s="82"/>
      <c r="F230" s="82"/>
      <c r="G230" s="82"/>
      <c r="H230" s="82"/>
      <c r="I230" s="82"/>
      <c r="J230" s="5"/>
      <c r="K230" s="6"/>
    </row>
    <row r="231" spans="1:11" s="29" customFormat="1" ht="15.75" x14ac:dyDescent="0.25">
      <c r="A231" s="7">
        <f>+A228+1</f>
        <v>119</v>
      </c>
      <c r="B231" s="88" t="s">
        <v>235</v>
      </c>
      <c r="C231" s="74"/>
      <c r="D231" s="73"/>
      <c r="E231" s="82"/>
      <c r="F231" s="82"/>
      <c r="G231" s="82"/>
      <c r="H231" s="82"/>
      <c r="I231" s="82"/>
      <c r="J231" s="5"/>
      <c r="K231" s="6"/>
    </row>
    <row r="232" spans="1:11" s="29" customFormat="1" ht="15.75" x14ac:dyDescent="0.25">
      <c r="A232" s="7"/>
      <c r="B232" s="73" t="s">
        <v>236</v>
      </c>
      <c r="C232" s="74" t="s">
        <v>66</v>
      </c>
      <c r="D232" s="73">
        <v>3120</v>
      </c>
      <c r="E232" s="82">
        <v>0.9</v>
      </c>
      <c r="F232" s="82">
        <f t="shared" si="24"/>
        <v>2808</v>
      </c>
      <c r="G232" s="82">
        <f t="shared" si="22"/>
        <v>1.2000000000000002</v>
      </c>
      <c r="H232" s="82">
        <f t="shared" ref="H232:H292" si="26">+G232*D232</f>
        <v>3744.0000000000005</v>
      </c>
      <c r="I232" s="82">
        <v>63.46</v>
      </c>
      <c r="J232" s="5">
        <v>2.1</v>
      </c>
      <c r="K232" s="6">
        <f t="shared" si="23"/>
        <v>6552</v>
      </c>
    </row>
    <row r="233" spans="1:11" s="29" customFormat="1" ht="15.75" x14ac:dyDescent="0.25">
      <c r="A233" s="7"/>
      <c r="B233" s="73" t="s">
        <v>237</v>
      </c>
      <c r="C233" s="74" t="s">
        <v>66</v>
      </c>
      <c r="D233" s="73">
        <f>3120*0.9</f>
        <v>2808</v>
      </c>
      <c r="E233" s="82">
        <v>1.3</v>
      </c>
      <c r="F233" s="82">
        <f t="shared" si="24"/>
        <v>3650.4</v>
      </c>
      <c r="G233" s="82">
        <f t="shared" si="22"/>
        <v>1.5999999999999999</v>
      </c>
      <c r="H233" s="82">
        <f t="shared" si="26"/>
        <v>4492.7999999999993</v>
      </c>
      <c r="I233" s="82">
        <v>76.150000000000006</v>
      </c>
      <c r="J233" s="5">
        <v>2.9</v>
      </c>
      <c r="K233" s="6">
        <f t="shared" si="23"/>
        <v>8143.2</v>
      </c>
    </row>
    <row r="234" spans="1:11" s="29" customFormat="1" ht="15.75" x14ac:dyDescent="0.25">
      <c r="A234" s="7"/>
      <c r="B234" s="73" t="s">
        <v>238</v>
      </c>
      <c r="C234" s="74" t="s">
        <v>66</v>
      </c>
      <c r="D234" s="73">
        <v>3120</v>
      </c>
      <c r="E234" s="82">
        <v>0.45</v>
      </c>
      <c r="F234" s="82">
        <f t="shared" si="24"/>
        <v>1404</v>
      </c>
      <c r="G234" s="82">
        <f t="shared" si="22"/>
        <v>0.65000000000000013</v>
      </c>
      <c r="H234" s="82">
        <f t="shared" si="26"/>
        <v>2028.0000000000005</v>
      </c>
      <c r="I234" s="82">
        <v>34.379999999999995</v>
      </c>
      <c r="J234" s="5">
        <v>1.1000000000000001</v>
      </c>
      <c r="K234" s="6">
        <f t="shared" si="23"/>
        <v>3432.0000000000005</v>
      </c>
    </row>
    <row r="235" spans="1:11" s="29" customFormat="1" ht="15.75" x14ac:dyDescent="0.25">
      <c r="A235" s="7"/>
      <c r="B235" s="73" t="s">
        <v>140</v>
      </c>
      <c r="C235" s="74" t="s">
        <v>66</v>
      </c>
      <c r="D235" s="73">
        <v>3120</v>
      </c>
      <c r="E235" s="82">
        <v>2.2000000000000002</v>
      </c>
      <c r="F235" s="82">
        <f t="shared" si="24"/>
        <v>6864.0000000000009</v>
      </c>
      <c r="G235" s="82">
        <f t="shared" si="22"/>
        <v>2</v>
      </c>
      <c r="H235" s="82">
        <f t="shared" si="26"/>
        <v>6240</v>
      </c>
      <c r="I235" s="82">
        <v>105.77000000000001</v>
      </c>
      <c r="J235" s="5">
        <v>4.2</v>
      </c>
      <c r="K235" s="6">
        <f t="shared" si="23"/>
        <v>13104</v>
      </c>
    </row>
    <row r="236" spans="1:11" s="29" customFormat="1" ht="15.75" x14ac:dyDescent="0.25">
      <c r="A236" s="7"/>
      <c r="B236" s="73" t="s">
        <v>239</v>
      </c>
      <c r="C236" s="74" t="s">
        <v>66</v>
      </c>
      <c r="D236" s="73">
        <v>3120</v>
      </c>
      <c r="E236" s="82">
        <v>0.5</v>
      </c>
      <c r="F236" s="82">
        <f t="shared" si="24"/>
        <v>1560</v>
      </c>
      <c r="G236" s="82">
        <f t="shared" si="22"/>
        <v>0.7</v>
      </c>
      <c r="H236" s="82">
        <f t="shared" si="26"/>
        <v>2184</v>
      </c>
      <c r="I236" s="82">
        <v>37.019999999999996</v>
      </c>
      <c r="J236" s="5">
        <v>1.2</v>
      </c>
      <c r="K236" s="6">
        <f t="shared" si="23"/>
        <v>3744</v>
      </c>
    </row>
    <row r="237" spans="1:11" s="29" customFormat="1" ht="15.75" x14ac:dyDescent="0.25">
      <c r="A237" s="7"/>
      <c r="B237" s="73"/>
      <c r="C237" s="74"/>
      <c r="D237" s="73"/>
      <c r="E237" s="82"/>
      <c r="F237" s="82"/>
      <c r="G237" s="82"/>
      <c r="H237" s="82"/>
      <c r="I237" s="82"/>
      <c r="J237" s="5"/>
      <c r="K237" s="6"/>
    </row>
    <row r="238" spans="1:11" s="29" customFormat="1" ht="15.75" x14ac:dyDescent="0.25">
      <c r="A238" s="7">
        <f>+A231+1</f>
        <v>120</v>
      </c>
      <c r="B238" s="88" t="s">
        <v>240</v>
      </c>
      <c r="C238" s="74"/>
      <c r="D238" s="73"/>
      <c r="E238" s="82"/>
      <c r="F238" s="82"/>
      <c r="G238" s="82"/>
      <c r="H238" s="82"/>
      <c r="I238" s="82"/>
      <c r="J238" s="5"/>
      <c r="K238" s="6"/>
    </row>
    <row r="239" spans="1:11" s="29" customFormat="1" ht="15.75" x14ac:dyDescent="0.25">
      <c r="A239" s="7"/>
      <c r="B239" s="73" t="s">
        <v>236</v>
      </c>
      <c r="C239" s="74" t="s">
        <v>66</v>
      </c>
      <c r="D239" s="73">
        <v>70</v>
      </c>
      <c r="E239" s="82">
        <v>0.9</v>
      </c>
      <c r="F239" s="82">
        <f t="shared" si="24"/>
        <v>63</v>
      </c>
      <c r="G239" s="82">
        <f t="shared" si="22"/>
        <v>1.2000000000000002</v>
      </c>
      <c r="H239" s="82">
        <f t="shared" si="26"/>
        <v>84.000000000000014</v>
      </c>
      <c r="I239" s="82">
        <v>1.43</v>
      </c>
      <c r="J239" s="5">
        <v>2.1</v>
      </c>
      <c r="K239" s="6">
        <f t="shared" si="23"/>
        <v>147</v>
      </c>
    </row>
    <row r="240" spans="1:11" s="29" customFormat="1" ht="15.75" x14ac:dyDescent="0.25">
      <c r="A240" s="7"/>
      <c r="B240" s="73" t="s">
        <v>241</v>
      </c>
      <c r="C240" s="74" t="s">
        <v>67</v>
      </c>
      <c r="D240" s="73">
        <v>63</v>
      </c>
      <c r="E240" s="82">
        <v>1.95</v>
      </c>
      <c r="F240" s="82">
        <f t="shared" si="24"/>
        <v>122.85</v>
      </c>
      <c r="G240" s="82">
        <f t="shared" si="22"/>
        <v>1.5999999999999999</v>
      </c>
      <c r="H240" s="82">
        <f t="shared" si="26"/>
        <v>100.8</v>
      </c>
      <c r="I240" s="82">
        <v>1.71</v>
      </c>
      <c r="J240" s="5">
        <v>3.55</v>
      </c>
      <c r="K240" s="6">
        <f t="shared" si="23"/>
        <v>223.64999999999998</v>
      </c>
    </row>
    <row r="241" spans="1:11" s="29" customFormat="1" ht="15.75" x14ac:dyDescent="0.25">
      <c r="A241" s="7"/>
      <c r="B241" s="73" t="s">
        <v>238</v>
      </c>
      <c r="C241" s="74" t="s">
        <v>66</v>
      </c>
      <c r="D241" s="73">
        <v>70</v>
      </c>
      <c r="E241" s="82">
        <v>0.45</v>
      </c>
      <c r="F241" s="82">
        <f t="shared" si="24"/>
        <v>31.5</v>
      </c>
      <c r="G241" s="82">
        <f t="shared" si="22"/>
        <v>0.65000000000000013</v>
      </c>
      <c r="H241" s="82">
        <f t="shared" si="26"/>
        <v>45.500000000000007</v>
      </c>
      <c r="I241" s="82">
        <v>0.78</v>
      </c>
      <c r="J241" s="5">
        <v>1.1000000000000001</v>
      </c>
      <c r="K241" s="6">
        <f t="shared" si="23"/>
        <v>77</v>
      </c>
    </row>
    <row r="242" spans="1:11" s="29" customFormat="1" ht="15.75" x14ac:dyDescent="0.25">
      <c r="A242" s="7"/>
      <c r="B242" s="73" t="s">
        <v>140</v>
      </c>
      <c r="C242" s="74" t="s">
        <v>66</v>
      </c>
      <c r="D242" s="73">
        <v>70</v>
      </c>
      <c r="E242" s="82">
        <v>2.2000000000000002</v>
      </c>
      <c r="F242" s="82">
        <f t="shared" si="24"/>
        <v>154</v>
      </c>
      <c r="G242" s="82">
        <f t="shared" si="22"/>
        <v>2</v>
      </c>
      <c r="H242" s="82">
        <f t="shared" si="26"/>
        <v>140</v>
      </c>
      <c r="I242" s="82">
        <v>2.38</v>
      </c>
      <c r="J242" s="5">
        <v>4.2</v>
      </c>
      <c r="K242" s="6">
        <f t="shared" si="23"/>
        <v>294</v>
      </c>
    </row>
    <row r="243" spans="1:11" s="29" customFormat="1" ht="15.75" x14ac:dyDescent="0.25">
      <c r="A243" s="7"/>
      <c r="B243" s="73" t="s">
        <v>239</v>
      </c>
      <c r="C243" s="74" t="s">
        <v>66</v>
      </c>
      <c r="D243" s="73">
        <v>70</v>
      </c>
      <c r="E243" s="82">
        <v>0.5</v>
      </c>
      <c r="F243" s="82">
        <f t="shared" si="24"/>
        <v>35</v>
      </c>
      <c r="G243" s="82">
        <f t="shared" si="22"/>
        <v>0.7</v>
      </c>
      <c r="H243" s="82">
        <f t="shared" si="26"/>
        <v>49</v>
      </c>
      <c r="I243" s="82">
        <v>0.84</v>
      </c>
      <c r="J243" s="5">
        <v>1.2</v>
      </c>
      <c r="K243" s="6">
        <f t="shared" si="23"/>
        <v>84</v>
      </c>
    </row>
    <row r="244" spans="1:11" s="29" customFormat="1" ht="15.75" x14ac:dyDescent="0.25">
      <c r="A244" s="7"/>
      <c r="B244" s="73"/>
      <c r="C244" s="74"/>
      <c r="D244" s="73"/>
      <c r="E244" s="82"/>
      <c r="F244" s="82"/>
      <c r="G244" s="82"/>
      <c r="H244" s="82"/>
      <c r="I244" s="82"/>
      <c r="J244" s="5"/>
      <c r="K244" s="6"/>
    </row>
    <row r="245" spans="1:11" s="29" customFormat="1" ht="15.75" x14ac:dyDescent="0.25">
      <c r="A245" s="7">
        <f>+A238+1</f>
        <v>121</v>
      </c>
      <c r="B245" s="88" t="s">
        <v>242</v>
      </c>
      <c r="C245" s="74"/>
      <c r="D245" s="73"/>
      <c r="E245" s="82"/>
      <c r="F245" s="82"/>
      <c r="G245" s="82"/>
      <c r="H245" s="82"/>
      <c r="I245" s="82"/>
      <c r="J245" s="5"/>
      <c r="K245" s="6"/>
    </row>
    <row r="246" spans="1:11" s="29" customFormat="1" ht="15.75" x14ac:dyDescent="0.25">
      <c r="A246" s="7"/>
      <c r="B246" s="73" t="s">
        <v>236</v>
      </c>
      <c r="C246" s="74" t="s">
        <v>66</v>
      </c>
      <c r="D246" s="73">
        <v>510</v>
      </c>
      <c r="E246" s="82">
        <v>0.9</v>
      </c>
      <c r="F246" s="82">
        <f t="shared" si="24"/>
        <v>459</v>
      </c>
      <c r="G246" s="82">
        <f t="shared" si="22"/>
        <v>1.2000000000000002</v>
      </c>
      <c r="H246" s="82">
        <f t="shared" si="26"/>
        <v>612.00000000000011</v>
      </c>
      <c r="I246" s="82">
        <v>10.379999999999999</v>
      </c>
      <c r="J246" s="5">
        <v>2.1</v>
      </c>
      <c r="K246" s="6">
        <f t="shared" si="23"/>
        <v>1071</v>
      </c>
    </row>
    <row r="247" spans="1:11" s="29" customFormat="1" ht="15.75" x14ac:dyDescent="0.25">
      <c r="A247" s="7"/>
      <c r="B247" s="73" t="s">
        <v>237</v>
      </c>
      <c r="C247" s="74" t="s">
        <v>67</v>
      </c>
      <c r="D247" s="73">
        <f>510*0.9</f>
        <v>459</v>
      </c>
      <c r="E247" s="82">
        <v>1.3</v>
      </c>
      <c r="F247" s="82">
        <f t="shared" si="24"/>
        <v>596.70000000000005</v>
      </c>
      <c r="G247" s="82">
        <f t="shared" si="22"/>
        <v>1.5999999999999999</v>
      </c>
      <c r="H247" s="82">
        <f t="shared" si="26"/>
        <v>734.4</v>
      </c>
      <c r="I247" s="82">
        <v>12.45</v>
      </c>
      <c r="J247" s="5">
        <v>2.9</v>
      </c>
      <c r="K247" s="6">
        <f t="shared" si="23"/>
        <v>1331.1</v>
      </c>
    </row>
    <row r="248" spans="1:11" s="29" customFormat="1" ht="15.75" x14ac:dyDescent="0.25">
      <c r="A248" s="7"/>
      <c r="B248" s="73" t="s">
        <v>236</v>
      </c>
      <c r="C248" s="74" t="s">
        <v>66</v>
      </c>
      <c r="D248" s="73">
        <v>510</v>
      </c>
      <c r="E248" s="82">
        <v>0.9</v>
      </c>
      <c r="F248" s="82">
        <f t="shared" si="24"/>
        <v>459</v>
      </c>
      <c r="G248" s="82">
        <f t="shared" si="22"/>
        <v>1.2000000000000002</v>
      </c>
      <c r="H248" s="82">
        <f t="shared" si="26"/>
        <v>612.00000000000011</v>
      </c>
      <c r="I248" s="82">
        <v>10.379999999999999</v>
      </c>
      <c r="J248" s="5">
        <v>2.1</v>
      </c>
      <c r="K248" s="6">
        <f t="shared" si="23"/>
        <v>1071</v>
      </c>
    </row>
    <row r="249" spans="1:11" s="29" customFormat="1" ht="15.75" x14ac:dyDescent="0.25">
      <c r="A249" s="7"/>
      <c r="B249" s="73" t="s">
        <v>239</v>
      </c>
      <c r="C249" s="74" t="s">
        <v>66</v>
      </c>
      <c r="D249" s="73">
        <f>2*D248</f>
        <v>1020</v>
      </c>
      <c r="E249" s="82">
        <v>0.5</v>
      </c>
      <c r="F249" s="82">
        <f t="shared" si="24"/>
        <v>510</v>
      </c>
      <c r="G249" s="82">
        <f t="shared" si="22"/>
        <v>0.7</v>
      </c>
      <c r="H249" s="82">
        <f t="shared" si="26"/>
        <v>714</v>
      </c>
      <c r="I249" s="82">
        <v>12.11</v>
      </c>
      <c r="J249" s="5">
        <v>1.2</v>
      </c>
      <c r="K249" s="6">
        <f t="shared" si="23"/>
        <v>1224</v>
      </c>
    </row>
    <row r="250" spans="1:11" s="29" customFormat="1" ht="15.75" x14ac:dyDescent="0.25">
      <c r="A250" s="7"/>
      <c r="B250" s="73"/>
      <c r="C250" s="74"/>
      <c r="D250" s="73"/>
      <c r="E250" s="82"/>
      <c r="F250" s="82"/>
      <c r="G250" s="82"/>
      <c r="H250" s="82"/>
      <c r="I250" s="82"/>
      <c r="J250" s="5"/>
      <c r="K250" s="6"/>
    </row>
    <row r="251" spans="1:11" s="29" customFormat="1" ht="15.75" x14ac:dyDescent="0.25">
      <c r="A251" s="7">
        <f>+A245+1</f>
        <v>122</v>
      </c>
      <c r="B251" s="88" t="s">
        <v>243</v>
      </c>
      <c r="C251" s="74"/>
      <c r="D251" s="73"/>
      <c r="E251" s="82"/>
      <c r="F251" s="82"/>
      <c r="G251" s="82"/>
      <c r="H251" s="82"/>
      <c r="I251" s="82"/>
      <c r="J251" s="5"/>
      <c r="K251" s="6"/>
    </row>
    <row r="252" spans="1:11" s="29" customFormat="1" ht="15.75" x14ac:dyDescent="0.25">
      <c r="A252" s="7"/>
      <c r="B252" s="73" t="s">
        <v>244</v>
      </c>
      <c r="C252" s="74" t="s">
        <v>67</v>
      </c>
      <c r="D252" s="73">
        <f>340*0.9</f>
        <v>306</v>
      </c>
      <c r="E252" s="82">
        <v>1.1000000000000001</v>
      </c>
      <c r="F252" s="82">
        <f t="shared" si="24"/>
        <v>336.6</v>
      </c>
      <c r="G252" s="82">
        <f t="shared" si="22"/>
        <v>0.7</v>
      </c>
      <c r="H252" s="82">
        <f t="shared" si="26"/>
        <v>214.2</v>
      </c>
      <c r="I252" s="82">
        <v>3.6399999999999997</v>
      </c>
      <c r="J252" s="5">
        <v>1.8</v>
      </c>
      <c r="K252" s="6">
        <f t="shared" si="23"/>
        <v>550.80000000000007</v>
      </c>
    </row>
    <row r="253" spans="1:11" s="29" customFormat="1" ht="15.75" x14ac:dyDescent="0.25">
      <c r="A253" s="7"/>
      <c r="B253" s="73" t="s">
        <v>236</v>
      </c>
      <c r="C253" s="74" t="s">
        <v>66</v>
      </c>
      <c r="D253" s="73">
        <v>340</v>
      </c>
      <c r="E253" s="82">
        <v>0.9</v>
      </c>
      <c r="F253" s="82">
        <f t="shared" si="24"/>
        <v>306</v>
      </c>
      <c r="G253" s="82">
        <f t="shared" si="22"/>
        <v>1.2000000000000002</v>
      </c>
      <c r="H253" s="82">
        <f t="shared" si="26"/>
        <v>408.00000000000006</v>
      </c>
      <c r="I253" s="82">
        <v>6.92</v>
      </c>
      <c r="J253" s="5">
        <v>2.1</v>
      </c>
      <c r="K253" s="6">
        <f t="shared" si="23"/>
        <v>714</v>
      </c>
    </row>
    <row r="254" spans="1:11" s="29" customFormat="1" ht="15.75" x14ac:dyDescent="0.25">
      <c r="A254" s="7"/>
      <c r="B254" s="73"/>
      <c r="C254" s="74"/>
      <c r="D254" s="73"/>
      <c r="E254" s="82"/>
      <c r="F254" s="82"/>
      <c r="G254" s="82"/>
      <c r="H254" s="82"/>
      <c r="I254" s="82"/>
      <c r="J254" s="5"/>
      <c r="K254" s="6"/>
    </row>
    <row r="255" spans="1:11" s="29" customFormat="1" ht="15.75" x14ac:dyDescent="0.25">
      <c r="A255" s="7">
        <f>+A251+1</f>
        <v>123</v>
      </c>
      <c r="B255" s="88" t="s">
        <v>245</v>
      </c>
      <c r="C255" s="74"/>
      <c r="D255" s="73"/>
      <c r="E255" s="82"/>
      <c r="F255" s="82"/>
      <c r="G255" s="82"/>
      <c r="H255" s="82"/>
      <c r="I255" s="82"/>
      <c r="J255" s="5"/>
      <c r="K255" s="6"/>
    </row>
    <row r="256" spans="1:11" s="29" customFormat="1" ht="15.75" x14ac:dyDescent="0.25">
      <c r="A256" s="7"/>
      <c r="B256" s="73" t="s">
        <v>236</v>
      </c>
      <c r="C256" s="74" t="s">
        <v>66</v>
      </c>
      <c r="D256" s="73">
        <v>1110</v>
      </c>
      <c r="E256" s="82">
        <v>0.9</v>
      </c>
      <c r="F256" s="82">
        <f t="shared" si="24"/>
        <v>999</v>
      </c>
      <c r="G256" s="82">
        <f t="shared" si="22"/>
        <v>1.2000000000000002</v>
      </c>
      <c r="H256" s="82">
        <f t="shared" si="26"/>
        <v>1332.0000000000002</v>
      </c>
      <c r="I256" s="82">
        <v>22.580000000000002</v>
      </c>
      <c r="J256" s="5">
        <v>2.1</v>
      </c>
      <c r="K256" s="6">
        <f t="shared" si="23"/>
        <v>2331</v>
      </c>
    </row>
    <row r="257" spans="1:11" s="29" customFormat="1" ht="15.75" x14ac:dyDescent="0.25">
      <c r="A257" s="7"/>
      <c r="B257" s="73" t="s">
        <v>237</v>
      </c>
      <c r="C257" s="74" t="s">
        <v>67</v>
      </c>
      <c r="D257" s="73">
        <f>1110*0.9</f>
        <v>999</v>
      </c>
      <c r="E257" s="82">
        <v>1.3</v>
      </c>
      <c r="F257" s="82">
        <f t="shared" si="24"/>
        <v>1298.7</v>
      </c>
      <c r="G257" s="82">
        <f t="shared" si="22"/>
        <v>1.5999999999999999</v>
      </c>
      <c r="H257" s="82">
        <f t="shared" si="26"/>
        <v>1598.3999999999999</v>
      </c>
      <c r="I257" s="82">
        <v>27.1</v>
      </c>
      <c r="J257" s="5">
        <v>2.9</v>
      </c>
      <c r="K257" s="6">
        <f t="shared" si="23"/>
        <v>2897.1</v>
      </c>
    </row>
    <row r="258" spans="1:11" s="29" customFormat="1" ht="15.75" x14ac:dyDescent="0.25">
      <c r="A258" s="7"/>
      <c r="B258" s="73" t="s">
        <v>238</v>
      </c>
      <c r="C258" s="74" t="s">
        <v>66</v>
      </c>
      <c r="D258" s="73">
        <v>1110</v>
      </c>
      <c r="E258" s="82">
        <v>0.45</v>
      </c>
      <c r="F258" s="82">
        <f t="shared" si="24"/>
        <v>499.5</v>
      </c>
      <c r="G258" s="82">
        <f t="shared" si="22"/>
        <v>0.65000000000000013</v>
      </c>
      <c r="H258" s="82">
        <f t="shared" si="26"/>
        <v>721.50000000000011</v>
      </c>
      <c r="I258" s="82">
        <v>12.23</v>
      </c>
      <c r="J258" s="5">
        <v>1.1000000000000001</v>
      </c>
      <c r="K258" s="6">
        <f t="shared" si="23"/>
        <v>1221</v>
      </c>
    </row>
    <row r="259" spans="1:11" s="29" customFormat="1" ht="15.75" x14ac:dyDescent="0.25">
      <c r="A259" s="7"/>
      <c r="B259" s="73" t="s">
        <v>236</v>
      </c>
      <c r="C259" s="74" t="s">
        <v>66</v>
      </c>
      <c r="D259" s="73">
        <v>1110</v>
      </c>
      <c r="E259" s="82">
        <v>0.9</v>
      </c>
      <c r="F259" s="82">
        <f t="shared" si="24"/>
        <v>999</v>
      </c>
      <c r="G259" s="82">
        <f t="shared" si="22"/>
        <v>1.2000000000000002</v>
      </c>
      <c r="H259" s="82">
        <f t="shared" si="26"/>
        <v>1332.0000000000002</v>
      </c>
      <c r="I259" s="82">
        <v>22.580000000000002</v>
      </c>
      <c r="J259" s="5">
        <v>2.1</v>
      </c>
      <c r="K259" s="6">
        <f t="shared" si="23"/>
        <v>2331</v>
      </c>
    </row>
    <row r="260" spans="1:11" s="29" customFormat="1" ht="15.75" x14ac:dyDescent="0.25">
      <c r="A260" s="7"/>
      <c r="B260" s="73" t="s">
        <v>239</v>
      </c>
      <c r="C260" s="74" t="s">
        <v>66</v>
      </c>
      <c r="D260" s="73">
        <f>1110*2</f>
        <v>2220</v>
      </c>
      <c r="E260" s="82">
        <v>0.5</v>
      </c>
      <c r="F260" s="82">
        <f t="shared" si="24"/>
        <v>1110</v>
      </c>
      <c r="G260" s="82">
        <f t="shared" si="22"/>
        <v>0.7</v>
      </c>
      <c r="H260" s="82">
        <f t="shared" si="26"/>
        <v>1554</v>
      </c>
      <c r="I260" s="82">
        <v>26.34</v>
      </c>
      <c r="J260" s="5">
        <v>1.2</v>
      </c>
      <c r="K260" s="6">
        <f t="shared" si="23"/>
        <v>2664</v>
      </c>
    </row>
    <row r="261" spans="1:11" s="29" customFormat="1" ht="15.75" x14ac:dyDescent="0.25">
      <c r="A261" s="7"/>
      <c r="B261" s="73"/>
      <c r="C261" s="74"/>
      <c r="D261" s="73"/>
      <c r="E261" s="82"/>
      <c r="F261" s="82"/>
      <c r="G261" s="82"/>
      <c r="H261" s="82"/>
      <c r="I261" s="82"/>
      <c r="J261" s="5"/>
      <c r="K261" s="6"/>
    </row>
    <row r="262" spans="1:11" s="29" customFormat="1" ht="15.75" x14ac:dyDescent="0.25">
      <c r="A262" s="7">
        <f>+A255+1</f>
        <v>124</v>
      </c>
      <c r="B262" s="73" t="s">
        <v>246</v>
      </c>
      <c r="C262" s="74" t="s">
        <v>66</v>
      </c>
      <c r="D262" s="73">
        <v>80</v>
      </c>
      <c r="E262" s="82">
        <v>1.4</v>
      </c>
      <c r="F262" s="82">
        <f t="shared" si="24"/>
        <v>112</v>
      </c>
      <c r="G262" s="82">
        <f t="shared" si="22"/>
        <v>1.9</v>
      </c>
      <c r="H262" s="82">
        <f t="shared" si="26"/>
        <v>152</v>
      </c>
      <c r="I262" s="82">
        <v>2.5799999999999996</v>
      </c>
      <c r="J262" s="5">
        <v>3.3</v>
      </c>
      <c r="K262" s="6">
        <f t="shared" si="23"/>
        <v>264</v>
      </c>
    </row>
    <row r="263" spans="1:11" s="29" customFormat="1" ht="15.75" x14ac:dyDescent="0.25">
      <c r="A263" s="7"/>
      <c r="B263" s="73"/>
      <c r="C263" s="74"/>
      <c r="D263" s="73"/>
      <c r="E263" s="82"/>
      <c r="F263" s="82"/>
      <c r="G263" s="82"/>
      <c r="H263" s="82"/>
      <c r="I263" s="82"/>
      <c r="J263" s="5"/>
      <c r="K263" s="6"/>
    </row>
    <row r="264" spans="1:11" s="29" customFormat="1" ht="15.75" x14ac:dyDescent="0.25">
      <c r="A264" s="7"/>
      <c r="B264" s="83" t="s">
        <v>247</v>
      </c>
      <c r="C264" s="74"/>
      <c r="D264" s="73"/>
      <c r="E264" s="82"/>
      <c r="F264" s="82"/>
      <c r="G264" s="82"/>
      <c r="H264" s="82"/>
      <c r="I264" s="82"/>
      <c r="J264" s="5"/>
      <c r="K264" s="6"/>
    </row>
    <row r="265" spans="1:11" s="29" customFormat="1" ht="15.75" x14ac:dyDescent="0.25">
      <c r="A265" s="7">
        <f>+A262+1</f>
        <v>125</v>
      </c>
      <c r="B265" s="73" t="s">
        <v>248</v>
      </c>
      <c r="C265" s="74" t="s">
        <v>116</v>
      </c>
      <c r="D265" s="73">
        <v>14</v>
      </c>
      <c r="E265" s="82">
        <v>570</v>
      </c>
      <c r="F265" s="82">
        <f t="shared" si="24"/>
        <v>7980</v>
      </c>
      <c r="G265" s="82">
        <f t="shared" si="22"/>
        <v>380</v>
      </c>
      <c r="H265" s="82">
        <f t="shared" si="26"/>
        <v>5320</v>
      </c>
      <c r="I265" s="82">
        <v>84.45</v>
      </c>
      <c r="J265" s="5">
        <v>950</v>
      </c>
      <c r="K265" s="6">
        <f t="shared" si="23"/>
        <v>13300</v>
      </c>
    </row>
    <row r="266" spans="1:11" s="29" customFormat="1" ht="15.75" x14ac:dyDescent="0.25">
      <c r="A266" s="7">
        <f>+A265+1</f>
        <v>126</v>
      </c>
      <c r="B266" s="73" t="s">
        <v>249</v>
      </c>
      <c r="C266" s="74" t="s">
        <v>116</v>
      </c>
      <c r="D266" s="73">
        <v>2</v>
      </c>
      <c r="E266" s="82">
        <v>660</v>
      </c>
      <c r="F266" s="82">
        <f t="shared" si="24"/>
        <v>1320</v>
      </c>
      <c r="G266" s="82">
        <f t="shared" si="22"/>
        <v>440</v>
      </c>
      <c r="H266" s="82">
        <f t="shared" si="26"/>
        <v>880</v>
      </c>
      <c r="I266" s="82">
        <v>13.97</v>
      </c>
      <c r="J266" s="5">
        <v>1100</v>
      </c>
      <c r="K266" s="6">
        <f t="shared" si="23"/>
        <v>2200</v>
      </c>
    </row>
    <row r="267" spans="1:11" s="29" customFormat="1" ht="15.75" x14ac:dyDescent="0.25">
      <c r="A267" s="7">
        <f>+A266+1</f>
        <v>127</v>
      </c>
      <c r="B267" s="73" t="s">
        <v>250</v>
      </c>
      <c r="C267" s="74" t="s">
        <v>116</v>
      </c>
      <c r="D267" s="73">
        <v>1</v>
      </c>
      <c r="E267" s="82">
        <v>3120</v>
      </c>
      <c r="F267" s="82">
        <f t="shared" si="24"/>
        <v>3120</v>
      </c>
      <c r="G267" s="82">
        <f t="shared" si="22"/>
        <v>1680</v>
      </c>
      <c r="H267" s="82">
        <f t="shared" si="26"/>
        <v>1680</v>
      </c>
      <c r="I267" s="82">
        <v>26.67</v>
      </c>
      <c r="J267" s="5">
        <v>4800</v>
      </c>
      <c r="K267" s="6">
        <f t="shared" si="23"/>
        <v>4800</v>
      </c>
    </row>
    <row r="268" spans="1:11" s="29" customFormat="1" ht="15.75" x14ac:dyDescent="0.25">
      <c r="A268" s="7"/>
      <c r="B268" s="73"/>
      <c r="C268" s="74"/>
      <c r="D268" s="73"/>
      <c r="E268" s="82"/>
      <c r="F268" s="82"/>
      <c r="G268" s="82"/>
      <c r="H268" s="82"/>
      <c r="I268" s="82"/>
      <c r="J268" s="5"/>
      <c r="K268" s="6"/>
    </row>
    <row r="269" spans="1:11" s="29" customFormat="1" ht="15.75" x14ac:dyDescent="0.25">
      <c r="A269" s="7"/>
      <c r="B269" s="83" t="s">
        <v>251</v>
      </c>
      <c r="C269" s="74"/>
      <c r="D269" s="73"/>
      <c r="E269" s="82"/>
      <c r="F269" s="82"/>
      <c r="G269" s="82"/>
      <c r="H269" s="82"/>
      <c r="I269" s="82"/>
      <c r="J269" s="5"/>
      <c r="K269" s="6"/>
    </row>
    <row r="270" spans="1:11" s="29" customFormat="1" ht="15.75" x14ac:dyDescent="0.25">
      <c r="A270" s="7">
        <f>+A267+1</f>
        <v>128</v>
      </c>
      <c r="B270" s="73" t="s">
        <v>322</v>
      </c>
      <c r="C270" s="74" t="s">
        <v>116</v>
      </c>
      <c r="D270" s="73">
        <v>2</v>
      </c>
      <c r="E270" s="82">
        <v>1825.2599999999998</v>
      </c>
      <c r="F270" s="82">
        <f t="shared" si="24"/>
        <v>3650.5199999999995</v>
      </c>
      <c r="G270" s="82">
        <f t="shared" si="22"/>
        <v>1321.7400000000002</v>
      </c>
      <c r="H270" s="82">
        <f t="shared" si="26"/>
        <v>2643.4800000000005</v>
      </c>
      <c r="I270" s="82">
        <v>41.96</v>
      </c>
      <c r="J270" s="5">
        <v>3147</v>
      </c>
      <c r="K270" s="6">
        <f t="shared" si="23"/>
        <v>6294</v>
      </c>
    </row>
    <row r="271" spans="1:11" s="29" customFormat="1" ht="15.75" x14ac:dyDescent="0.25">
      <c r="A271" s="7">
        <f>+A270+1</f>
        <v>129</v>
      </c>
      <c r="B271" s="73" t="s">
        <v>323</v>
      </c>
      <c r="C271" s="74" t="s">
        <v>116</v>
      </c>
      <c r="D271" s="73">
        <v>2</v>
      </c>
      <c r="E271" s="82">
        <v>887.4</v>
      </c>
      <c r="F271" s="82">
        <f t="shared" si="24"/>
        <v>1774.8</v>
      </c>
      <c r="G271" s="82">
        <f t="shared" si="22"/>
        <v>642.6</v>
      </c>
      <c r="H271" s="82">
        <f t="shared" si="26"/>
        <v>1285.2</v>
      </c>
      <c r="I271" s="82">
        <v>20.399999999999999</v>
      </c>
      <c r="J271" s="5">
        <v>1530</v>
      </c>
      <c r="K271" s="6">
        <f t="shared" si="23"/>
        <v>3060</v>
      </c>
    </row>
    <row r="272" spans="1:11" s="29" customFormat="1" ht="15.75" x14ac:dyDescent="0.25">
      <c r="A272" s="7">
        <f t="shared" ref="A272:A277" si="27">+A271+1</f>
        <v>130</v>
      </c>
      <c r="B272" s="73" t="s">
        <v>324</v>
      </c>
      <c r="C272" s="74" t="s">
        <v>116</v>
      </c>
      <c r="D272" s="73">
        <v>2</v>
      </c>
      <c r="E272" s="82">
        <v>1541.06</v>
      </c>
      <c r="F272" s="82">
        <f t="shared" si="24"/>
        <v>3082.12</v>
      </c>
      <c r="G272" s="82">
        <f t="shared" ref="G272:G334" si="28">+J272-E272</f>
        <v>1115.94</v>
      </c>
      <c r="H272" s="82">
        <f t="shared" si="26"/>
        <v>2231.88</v>
      </c>
      <c r="I272" s="82">
        <v>35.43</v>
      </c>
      <c r="J272" s="5">
        <v>2657</v>
      </c>
      <c r="K272" s="6">
        <f t="shared" ref="K272:K334" si="29">J272*D272</f>
        <v>5314</v>
      </c>
    </row>
    <row r="273" spans="1:11" s="29" customFormat="1" ht="15.75" x14ac:dyDescent="0.25">
      <c r="A273" s="7">
        <f t="shared" si="27"/>
        <v>131</v>
      </c>
      <c r="B273" s="73" t="s">
        <v>325</v>
      </c>
      <c r="C273" s="74" t="s">
        <v>116</v>
      </c>
      <c r="D273" s="73">
        <v>1</v>
      </c>
      <c r="E273" s="82">
        <v>1990.56</v>
      </c>
      <c r="F273" s="82">
        <f t="shared" ref="F273:F334" si="30">+E273*D273</f>
        <v>1990.56</v>
      </c>
      <c r="G273" s="82">
        <f t="shared" si="28"/>
        <v>1441.44</v>
      </c>
      <c r="H273" s="82">
        <f t="shared" si="26"/>
        <v>1441.44</v>
      </c>
      <c r="I273" s="82">
        <v>22.88</v>
      </c>
      <c r="J273" s="5">
        <v>3432</v>
      </c>
      <c r="K273" s="6">
        <f t="shared" si="29"/>
        <v>3432</v>
      </c>
    </row>
    <row r="274" spans="1:11" s="29" customFormat="1" ht="15.75" x14ac:dyDescent="0.25">
      <c r="A274" s="7">
        <f t="shared" si="27"/>
        <v>132</v>
      </c>
      <c r="B274" s="73" t="s">
        <v>326</v>
      </c>
      <c r="C274" s="74" t="s">
        <v>116</v>
      </c>
      <c r="D274" s="73">
        <v>2</v>
      </c>
      <c r="E274" s="82">
        <v>739.5</v>
      </c>
      <c r="F274" s="82">
        <f t="shared" si="30"/>
        <v>1479</v>
      </c>
      <c r="G274" s="82">
        <f t="shared" si="28"/>
        <v>535.5</v>
      </c>
      <c r="H274" s="82">
        <f t="shared" si="26"/>
        <v>1071</v>
      </c>
      <c r="I274" s="82">
        <v>17</v>
      </c>
      <c r="J274" s="5">
        <v>1275</v>
      </c>
      <c r="K274" s="6">
        <f t="shared" si="29"/>
        <v>2550</v>
      </c>
    </row>
    <row r="275" spans="1:11" s="29" customFormat="1" ht="15.75" x14ac:dyDescent="0.25">
      <c r="A275" s="7">
        <f t="shared" si="27"/>
        <v>133</v>
      </c>
      <c r="B275" s="73" t="s">
        <v>327</v>
      </c>
      <c r="C275" s="74" t="s">
        <v>116</v>
      </c>
      <c r="D275" s="73">
        <v>2</v>
      </c>
      <c r="E275" s="82">
        <v>616.54</v>
      </c>
      <c r="F275" s="82">
        <f t="shared" si="30"/>
        <v>1233.08</v>
      </c>
      <c r="G275" s="82">
        <f t="shared" si="28"/>
        <v>446.46000000000004</v>
      </c>
      <c r="H275" s="82">
        <f t="shared" si="26"/>
        <v>892.92000000000007</v>
      </c>
      <c r="I275" s="82">
        <v>14.18</v>
      </c>
      <c r="J275" s="5">
        <v>1063</v>
      </c>
      <c r="K275" s="6">
        <f t="shared" si="29"/>
        <v>2126</v>
      </c>
    </row>
    <row r="276" spans="1:11" s="29" customFormat="1" ht="15.75" x14ac:dyDescent="0.25">
      <c r="A276" s="7">
        <f t="shared" si="27"/>
        <v>134</v>
      </c>
      <c r="B276" s="73" t="s">
        <v>328</v>
      </c>
      <c r="C276" s="74" t="s">
        <v>116</v>
      </c>
      <c r="D276" s="73">
        <v>1</v>
      </c>
      <c r="E276" s="82">
        <v>739.5</v>
      </c>
      <c r="F276" s="82">
        <f t="shared" si="30"/>
        <v>739.5</v>
      </c>
      <c r="G276" s="82">
        <f t="shared" si="28"/>
        <v>535.5</v>
      </c>
      <c r="H276" s="82">
        <f t="shared" si="26"/>
        <v>535.5</v>
      </c>
      <c r="I276" s="82">
        <v>8.5</v>
      </c>
      <c r="J276" s="5">
        <v>1275</v>
      </c>
      <c r="K276" s="6">
        <f t="shared" si="29"/>
        <v>1275</v>
      </c>
    </row>
    <row r="277" spans="1:11" s="29" customFormat="1" ht="15.75" x14ac:dyDescent="0.25">
      <c r="A277" s="7">
        <f t="shared" si="27"/>
        <v>135</v>
      </c>
      <c r="B277" s="73" t="s">
        <v>329</v>
      </c>
      <c r="C277" s="74" t="s">
        <v>116</v>
      </c>
      <c r="D277" s="73">
        <v>1</v>
      </c>
      <c r="E277" s="82">
        <v>492.99999999999994</v>
      </c>
      <c r="F277" s="82">
        <f t="shared" ref="F277" si="31">+E277*D277</f>
        <v>492.99999999999994</v>
      </c>
      <c r="G277" s="82">
        <f t="shared" ref="G277" si="32">+J277-E277</f>
        <v>357.00000000000006</v>
      </c>
      <c r="H277" s="82">
        <f t="shared" ref="H277" si="33">+G277*D277</f>
        <v>357.00000000000006</v>
      </c>
      <c r="I277" s="82">
        <v>5.67</v>
      </c>
      <c r="J277" s="5">
        <v>850</v>
      </c>
      <c r="K277" s="6">
        <f t="shared" ref="K277" si="34">J277*D277</f>
        <v>850</v>
      </c>
    </row>
    <row r="278" spans="1:11" s="29" customFormat="1" ht="15.75" x14ac:dyDescent="0.25">
      <c r="A278" s="7"/>
      <c r="B278" s="73"/>
      <c r="C278" s="74"/>
      <c r="D278" s="73"/>
      <c r="E278" s="82"/>
      <c r="F278" s="82"/>
      <c r="G278" s="82"/>
      <c r="H278" s="82"/>
      <c r="I278" s="82"/>
      <c r="J278" s="5"/>
      <c r="K278" s="6"/>
    </row>
    <row r="279" spans="1:11" s="29" customFormat="1" ht="15.75" x14ac:dyDescent="0.25">
      <c r="A279" s="7"/>
      <c r="B279" s="81" t="s">
        <v>252</v>
      </c>
      <c r="C279" s="74"/>
      <c r="D279" s="73"/>
      <c r="E279" s="82"/>
      <c r="F279" s="82"/>
      <c r="G279" s="82"/>
      <c r="H279" s="82"/>
      <c r="I279" s="82"/>
      <c r="J279" s="5"/>
      <c r="K279" s="6"/>
    </row>
    <row r="280" spans="1:11" s="29" customFormat="1" ht="15.75" x14ac:dyDescent="0.25">
      <c r="A280" s="7"/>
      <c r="B280" s="83" t="s">
        <v>253</v>
      </c>
      <c r="C280" s="74"/>
      <c r="D280" s="73"/>
      <c r="E280" s="82"/>
      <c r="F280" s="82"/>
      <c r="G280" s="82"/>
      <c r="H280" s="82"/>
      <c r="I280" s="82"/>
      <c r="J280" s="5"/>
      <c r="K280" s="6"/>
    </row>
    <row r="281" spans="1:11" s="29" customFormat="1" ht="15.75" x14ac:dyDescent="0.25">
      <c r="A281" s="7">
        <f>+A277+1</f>
        <v>136</v>
      </c>
      <c r="B281" s="73" t="s">
        <v>254</v>
      </c>
      <c r="C281" s="74" t="s">
        <v>116</v>
      </c>
      <c r="D281" s="73">
        <v>19</v>
      </c>
      <c r="E281" s="82">
        <v>65.8</v>
      </c>
      <c r="F281" s="82">
        <f t="shared" si="30"/>
        <v>1250.2</v>
      </c>
      <c r="G281" s="82">
        <f t="shared" si="28"/>
        <v>74.2</v>
      </c>
      <c r="H281" s="82">
        <f t="shared" si="26"/>
        <v>1409.8</v>
      </c>
      <c r="I281" s="82">
        <v>22.740000000000002</v>
      </c>
      <c r="J281" s="5">
        <v>140</v>
      </c>
      <c r="K281" s="6">
        <f t="shared" si="29"/>
        <v>2660</v>
      </c>
    </row>
    <row r="282" spans="1:11" s="29" customFormat="1" ht="15.75" x14ac:dyDescent="0.25">
      <c r="A282" s="7">
        <f>+A281+1</f>
        <v>137</v>
      </c>
      <c r="B282" s="73" t="s">
        <v>255</v>
      </c>
      <c r="C282" s="74" t="s">
        <v>116</v>
      </c>
      <c r="D282" s="73">
        <v>8</v>
      </c>
      <c r="E282" s="82">
        <v>70.5</v>
      </c>
      <c r="F282" s="82">
        <f t="shared" si="30"/>
        <v>564</v>
      </c>
      <c r="G282" s="82">
        <f t="shared" si="28"/>
        <v>79.5</v>
      </c>
      <c r="H282" s="82">
        <f t="shared" si="26"/>
        <v>636</v>
      </c>
      <c r="I282" s="82">
        <v>10.26</v>
      </c>
      <c r="J282" s="5">
        <v>150</v>
      </c>
      <c r="K282" s="6">
        <f t="shared" si="29"/>
        <v>1200</v>
      </c>
    </row>
    <row r="283" spans="1:11" s="29" customFormat="1" ht="15.75" x14ac:dyDescent="0.25">
      <c r="A283" s="7">
        <f t="shared" ref="A283:A285" si="35">+A282+1</f>
        <v>138</v>
      </c>
      <c r="B283" s="73" t="s">
        <v>256</v>
      </c>
      <c r="C283" s="74" t="s">
        <v>116</v>
      </c>
      <c r="D283" s="73">
        <v>6</v>
      </c>
      <c r="E283" s="82">
        <v>98.699999999999989</v>
      </c>
      <c r="F283" s="82">
        <f t="shared" si="30"/>
        <v>592.19999999999993</v>
      </c>
      <c r="G283" s="82">
        <f t="shared" si="28"/>
        <v>111.30000000000001</v>
      </c>
      <c r="H283" s="82">
        <f t="shared" si="26"/>
        <v>667.80000000000007</v>
      </c>
      <c r="I283" s="82">
        <v>10.78</v>
      </c>
      <c r="J283" s="5">
        <v>210</v>
      </c>
      <c r="K283" s="6">
        <f t="shared" si="29"/>
        <v>1260</v>
      </c>
    </row>
    <row r="284" spans="1:11" s="29" customFormat="1" ht="15.75" x14ac:dyDescent="0.25">
      <c r="A284" s="7">
        <f t="shared" si="35"/>
        <v>139</v>
      </c>
      <c r="B284" s="73" t="s">
        <v>257</v>
      </c>
      <c r="C284" s="74" t="s">
        <v>116</v>
      </c>
      <c r="D284" s="73">
        <v>1</v>
      </c>
      <c r="E284" s="82">
        <v>72.849999999999994</v>
      </c>
      <c r="F284" s="82">
        <f t="shared" si="30"/>
        <v>72.849999999999994</v>
      </c>
      <c r="G284" s="82">
        <f t="shared" si="28"/>
        <v>82.15</v>
      </c>
      <c r="H284" s="82">
        <f t="shared" si="26"/>
        <v>82.15</v>
      </c>
      <c r="I284" s="82">
        <v>1.33</v>
      </c>
      <c r="J284" s="5">
        <v>155</v>
      </c>
      <c r="K284" s="6">
        <f t="shared" si="29"/>
        <v>155</v>
      </c>
    </row>
    <row r="285" spans="1:11" s="29" customFormat="1" ht="15.75" x14ac:dyDescent="0.25">
      <c r="A285" s="7">
        <f t="shared" si="35"/>
        <v>140</v>
      </c>
      <c r="B285" s="73" t="s">
        <v>258</v>
      </c>
      <c r="C285" s="74" t="s">
        <v>116</v>
      </c>
      <c r="D285" s="73">
        <v>1</v>
      </c>
      <c r="E285" s="82">
        <v>112.8</v>
      </c>
      <c r="F285" s="82">
        <f t="shared" si="30"/>
        <v>112.8</v>
      </c>
      <c r="G285" s="82">
        <f t="shared" si="28"/>
        <v>127.2</v>
      </c>
      <c r="H285" s="82">
        <f t="shared" si="26"/>
        <v>127.2</v>
      </c>
      <c r="I285" s="82">
        <v>2.0599999999999996</v>
      </c>
      <c r="J285" s="5">
        <v>240</v>
      </c>
      <c r="K285" s="6">
        <f t="shared" si="29"/>
        <v>240</v>
      </c>
    </row>
    <row r="286" spans="1:11" s="29" customFormat="1" ht="15.75" x14ac:dyDescent="0.25">
      <c r="A286" s="7"/>
      <c r="B286" s="73"/>
      <c r="C286" s="74"/>
      <c r="D286" s="73"/>
      <c r="E286" s="82"/>
      <c r="F286" s="82"/>
      <c r="G286" s="82"/>
      <c r="H286" s="82"/>
      <c r="I286" s="82"/>
      <c r="J286" s="5"/>
      <c r="K286" s="6"/>
    </row>
    <row r="287" spans="1:11" s="29" customFormat="1" ht="15.75" x14ac:dyDescent="0.25">
      <c r="A287" s="7"/>
      <c r="B287" s="83" t="s">
        <v>259</v>
      </c>
      <c r="C287" s="74"/>
      <c r="D287" s="73"/>
      <c r="E287" s="82"/>
      <c r="F287" s="82"/>
      <c r="G287" s="82"/>
      <c r="H287" s="82"/>
      <c r="I287" s="82"/>
      <c r="J287" s="5"/>
      <c r="K287" s="6"/>
    </row>
    <row r="288" spans="1:11" s="29" customFormat="1" ht="15.75" x14ac:dyDescent="0.25">
      <c r="A288" s="7">
        <f>+A285+1</f>
        <v>141</v>
      </c>
      <c r="B288" s="73" t="s">
        <v>260</v>
      </c>
      <c r="C288" s="74" t="s">
        <v>116</v>
      </c>
      <c r="D288" s="73">
        <v>4</v>
      </c>
      <c r="E288" s="82">
        <v>101.75000000000001</v>
      </c>
      <c r="F288" s="82">
        <f t="shared" si="30"/>
        <v>407.00000000000006</v>
      </c>
      <c r="G288" s="82">
        <f t="shared" si="28"/>
        <v>83.249999999999986</v>
      </c>
      <c r="H288" s="82">
        <f t="shared" si="26"/>
        <v>332.99999999999994</v>
      </c>
      <c r="I288" s="82">
        <v>5.38</v>
      </c>
      <c r="J288" s="5">
        <v>185</v>
      </c>
      <c r="K288" s="6">
        <f t="shared" si="29"/>
        <v>740</v>
      </c>
    </row>
    <row r="289" spans="1:11" s="29" customFormat="1" ht="15.75" x14ac:dyDescent="0.25">
      <c r="A289" s="7">
        <f>+A288+1</f>
        <v>142</v>
      </c>
      <c r="B289" s="73" t="s">
        <v>261</v>
      </c>
      <c r="C289" s="74" t="s">
        <v>116</v>
      </c>
      <c r="D289" s="73">
        <v>21</v>
      </c>
      <c r="E289" s="82">
        <v>104.50000000000001</v>
      </c>
      <c r="F289" s="82">
        <f t="shared" si="30"/>
        <v>2194.5000000000005</v>
      </c>
      <c r="G289" s="82">
        <f t="shared" si="28"/>
        <v>85.499999999999986</v>
      </c>
      <c r="H289" s="82">
        <f t="shared" si="26"/>
        <v>1795.4999999999998</v>
      </c>
      <c r="I289" s="82">
        <v>28.96</v>
      </c>
      <c r="J289" s="5">
        <v>190</v>
      </c>
      <c r="K289" s="6">
        <f t="shared" si="29"/>
        <v>3990</v>
      </c>
    </row>
    <row r="290" spans="1:11" s="29" customFormat="1" ht="15.75" x14ac:dyDescent="0.25">
      <c r="A290" s="7">
        <f t="shared" ref="A290:A292" si="36">+A289+1</f>
        <v>143</v>
      </c>
      <c r="B290" s="73" t="s">
        <v>262</v>
      </c>
      <c r="C290" s="74" t="s">
        <v>116</v>
      </c>
      <c r="D290" s="73">
        <v>3</v>
      </c>
      <c r="E290" s="82">
        <v>115.50000000000001</v>
      </c>
      <c r="F290" s="82">
        <f t="shared" si="30"/>
        <v>346.50000000000006</v>
      </c>
      <c r="G290" s="82">
        <f t="shared" si="28"/>
        <v>94.499999999999986</v>
      </c>
      <c r="H290" s="82">
        <f t="shared" si="26"/>
        <v>283.49999999999994</v>
      </c>
      <c r="I290" s="82">
        <v>4.58</v>
      </c>
      <c r="J290" s="5">
        <v>210</v>
      </c>
      <c r="K290" s="6">
        <f t="shared" si="29"/>
        <v>630</v>
      </c>
    </row>
    <row r="291" spans="1:11" s="29" customFormat="1" ht="15.75" x14ac:dyDescent="0.25">
      <c r="A291" s="7">
        <f t="shared" si="36"/>
        <v>144</v>
      </c>
      <c r="B291" s="73" t="s">
        <v>263</v>
      </c>
      <c r="C291" s="74" t="s">
        <v>116</v>
      </c>
      <c r="D291" s="73">
        <v>2</v>
      </c>
      <c r="E291" s="82">
        <v>118.25000000000001</v>
      </c>
      <c r="F291" s="82">
        <f t="shared" si="30"/>
        <v>236.50000000000003</v>
      </c>
      <c r="G291" s="82">
        <f t="shared" si="28"/>
        <v>96.749999999999986</v>
      </c>
      <c r="H291" s="82">
        <f t="shared" si="26"/>
        <v>193.49999999999997</v>
      </c>
      <c r="I291" s="82">
        <v>3.13</v>
      </c>
      <c r="J291" s="5">
        <v>215</v>
      </c>
      <c r="K291" s="6">
        <f t="shared" si="29"/>
        <v>430</v>
      </c>
    </row>
    <row r="292" spans="1:11" s="29" customFormat="1" ht="15.75" x14ac:dyDescent="0.25">
      <c r="A292" s="7">
        <f t="shared" si="36"/>
        <v>145</v>
      </c>
      <c r="B292" s="73" t="s">
        <v>264</v>
      </c>
      <c r="C292" s="74" t="s">
        <v>116</v>
      </c>
      <c r="D292" s="73">
        <v>30</v>
      </c>
      <c r="E292" s="82">
        <v>60.500000000000007</v>
      </c>
      <c r="F292" s="82">
        <f t="shared" si="30"/>
        <v>1815.0000000000002</v>
      </c>
      <c r="G292" s="82">
        <f t="shared" si="28"/>
        <v>49.499999999999993</v>
      </c>
      <c r="H292" s="82">
        <f t="shared" si="26"/>
        <v>1484.9999999999998</v>
      </c>
      <c r="I292" s="82">
        <v>23.96</v>
      </c>
      <c r="J292" s="5">
        <v>110</v>
      </c>
      <c r="K292" s="6">
        <f t="shared" si="29"/>
        <v>3300</v>
      </c>
    </row>
    <row r="293" spans="1:11" s="29" customFormat="1" ht="15.75" x14ac:dyDescent="0.25">
      <c r="A293" s="7"/>
      <c r="B293" s="73"/>
      <c r="C293" s="74"/>
      <c r="D293" s="73"/>
      <c r="E293" s="82"/>
      <c r="F293" s="82"/>
      <c r="G293" s="82"/>
      <c r="H293" s="82"/>
      <c r="I293" s="82"/>
      <c r="J293" s="5"/>
      <c r="K293" s="6"/>
    </row>
    <row r="294" spans="1:11" s="29" customFormat="1" ht="15.75" x14ac:dyDescent="0.25">
      <c r="A294" s="7"/>
      <c r="B294" s="83" t="s">
        <v>265</v>
      </c>
      <c r="C294" s="74"/>
      <c r="D294" s="73"/>
      <c r="E294" s="82"/>
      <c r="F294" s="82"/>
      <c r="G294" s="82"/>
      <c r="H294" s="82"/>
      <c r="I294" s="82"/>
      <c r="J294" s="5"/>
      <c r="K294" s="6"/>
    </row>
    <row r="295" spans="1:11" s="29" customFormat="1" ht="15.75" x14ac:dyDescent="0.25">
      <c r="A295" s="7">
        <f>+A292+1</f>
        <v>146</v>
      </c>
      <c r="B295" s="73" t="s">
        <v>266</v>
      </c>
      <c r="C295" s="74" t="s">
        <v>116</v>
      </c>
      <c r="D295" s="73">
        <v>3</v>
      </c>
      <c r="E295" s="82">
        <v>81.599999999999994</v>
      </c>
      <c r="F295" s="82">
        <f t="shared" si="30"/>
        <v>244.79999999999998</v>
      </c>
      <c r="G295" s="82">
        <f t="shared" si="28"/>
        <v>88.4</v>
      </c>
      <c r="H295" s="82">
        <f t="shared" ref="H295:H358" si="37">+G295*D295</f>
        <v>265.20000000000005</v>
      </c>
      <c r="I295" s="82">
        <v>4.2799999999999994</v>
      </c>
      <c r="J295" s="5">
        <v>170</v>
      </c>
      <c r="K295" s="6">
        <f t="shared" si="29"/>
        <v>510</v>
      </c>
    </row>
    <row r="296" spans="1:11" s="29" customFormat="1" ht="15.75" x14ac:dyDescent="0.25">
      <c r="A296" s="7">
        <f>+A295+1</f>
        <v>147</v>
      </c>
      <c r="B296" s="73" t="s">
        <v>267</v>
      </c>
      <c r="C296" s="74" t="s">
        <v>116</v>
      </c>
      <c r="D296" s="73">
        <v>6</v>
      </c>
      <c r="E296" s="82">
        <v>79.2</v>
      </c>
      <c r="F296" s="82">
        <f t="shared" si="30"/>
        <v>475.20000000000005</v>
      </c>
      <c r="G296" s="82">
        <f t="shared" si="28"/>
        <v>85.8</v>
      </c>
      <c r="H296" s="82">
        <f t="shared" si="37"/>
        <v>514.79999999999995</v>
      </c>
      <c r="I296" s="82">
        <v>8.31</v>
      </c>
      <c r="J296" s="5">
        <v>165</v>
      </c>
      <c r="K296" s="6">
        <f t="shared" si="29"/>
        <v>990</v>
      </c>
    </row>
    <row r="297" spans="1:11" s="29" customFormat="1" ht="15.75" x14ac:dyDescent="0.25">
      <c r="A297" s="7">
        <f t="shared" ref="A297:A306" si="38">+A296+1</f>
        <v>148</v>
      </c>
      <c r="B297" s="73" t="s">
        <v>268</v>
      </c>
      <c r="C297" s="74" t="s">
        <v>116</v>
      </c>
      <c r="D297" s="73">
        <v>33</v>
      </c>
      <c r="E297" s="82">
        <v>76.8</v>
      </c>
      <c r="F297" s="82">
        <f t="shared" si="30"/>
        <v>2534.4</v>
      </c>
      <c r="G297" s="82">
        <f t="shared" si="28"/>
        <v>83.2</v>
      </c>
      <c r="H297" s="82">
        <f t="shared" si="37"/>
        <v>2745.6</v>
      </c>
      <c r="I297" s="82">
        <v>44.29</v>
      </c>
      <c r="J297" s="5">
        <v>160</v>
      </c>
      <c r="K297" s="6">
        <f t="shared" si="29"/>
        <v>5280</v>
      </c>
    </row>
    <row r="298" spans="1:11" s="29" customFormat="1" ht="15.75" x14ac:dyDescent="0.25">
      <c r="A298" s="7">
        <f t="shared" si="38"/>
        <v>149</v>
      </c>
      <c r="B298" s="73" t="s">
        <v>269</v>
      </c>
      <c r="C298" s="74" t="s">
        <v>116</v>
      </c>
      <c r="D298" s="73">
        <v>1</v>
      </c>
      <c r="E298" s="82">
        <v>79.2</v>
      </c>
      <c r="F298" s="82">
        <f t="shared" si="30"/>
        <v>79.2</v>
      </c>
      <c r="G298" s="82">
        <f t="shared" si="28"/>
        <v>85.8</v>
      </c>
      <c r="H298" s="82">
        <f t="shared" si="37"/>
        <v>85.8</v>
      </c>
      <c r="I298" s="82">
        <v>1.39</v>
      </c>
      <c r="J298" s="5">
        <v>165</v>
      </c>
      <c r="K298" s="6">
        <f t="shared" si="29"/>
        <v>165</v>
      </c>
    </row>
    <row r="299" spans="1:11" s="29" customFormat="1" ht="15.75" x14ac:dyDescent="0.25">
      <c r="A299" s="7">
        <f t="shared" si="38"/>
        <v>150</v>
      </c>
      <c r="B299" s="73" t="s">
        <v>269</v>
      </c>
      <c r="C299" s="74" t="s">
        <v>116</v>
      </c>
      <c r="D299" s="73">
        <v>2</v>
      </c>
      <c r="E299" s="82">
        <v>79.2</v>
      </c>
      <c r="F299" s="82">
        <f t="shared" si="30"/>
        <v>158.4</v>
      </c>
      <c r="G299" s="82">
        <f t="shared" si="28"/>
        <v>85.8</v>
      </c>
      <c r="H299" s="82">
        <f t="shared" si="37"/>
        <v>171.6</v>
      </c>
      <c r="I299" s="82">
        <v>2.7699999999999996</v>
      </c>
      <c r="J299" s="5">
        <v>165</v>
      </c>
      <c r="K299" s="6">
        <f t="shared" si="29"/>
        <v>330</v>
      </c>
    </row>
    <row r="300" spans="1:11" s="29" customFormat="1" ht="15.75" x14ac:dyDescent="0.25">
      <c r="A300" s="7">
        <f t="shared" si="38"/>
        <v>151</v>
      </c>
      <c r="B300" s="73" t="s">
        <v>270</v>
      </c>
      <c r="C300" s="74" t="s">
        <v>116</v>
      </c>
      <c r="D300" s="73">
        <v>1</v>
      </c>
      <c r="E300" s="82">
        <v>79.2</v>
      </c>
      <c r="F300" s="82">
        <f t="shared" si="30"/>
        <v>79.2</v>
      </c>
      <c r="G300" s="82">
        <f t="shared" si="28"/>
        <v>85.8</v>
      </c>
      <c r="H300" s="82">
        <f t="shared" si="37"/>
        <v>85.8</v>
      </c>
      <c r="I300" s="82">
        <v>1.39</v>
      </c>
      <c r="J300" s="5">
        <v>165</v>
      </c>
      <c r="K300" s="6">
        <f t="shared" si="29"/>
        <v>165</v>
      </c>
    </row>
    <row r="301" spans="1:11" s="29" customFormat="1" ht="15.75" x14ac:dyDescent="0.25">
      <c r="A301" s="7">
        <f t="shared" si="38"/>
        <v>152</v>
      </c>
      <c r="B301" s="73" t="s">
        <v>271</v>
      </c>
      <c r="C301" s="74" t="s">
        <v>116</v>
      </c>
      <c r="D301" s="73">
        <v>2</v>
      </c>
      <c r="E301" s="82">
        <v>81.599999999999994</v>
      </c>
      <c r="F301" s="82">
        <f t="shared" si="30"/>
        <v>163.19999999999999</v>
      </c>
      <c r="G301" s="82">
        <f t="shared" si="28"/>
        <v>88.4</v>
      </c>
      <c r="H301" s="82">
        <f t="shared" si="37"/>
        <v>176.8</v>
      </c>
      <c r="I301" s="82">
        <v>2.86</v>
      </c>
      <c r="J301" s="5">
        <v>170</v>
      </c>
      <c r="K301" s="6">
        <f t="shared" si="29"/>
        <v>340</v>
      </c>
    </row>
    <row r="302" spans="1:11" s="29" customFormat="1" ht="15.75" x14ac:dyDescent="0.25">
      <c r="A302" s="7">
        <f t="shared" si="38"/>
        <v>153</v>
      </c>
      <c r="B302" s="73" t="s">
        <v>272</v>
      </c>
      <c r="C302" s="74" t="s">
        <v>116</v>
      </c>
      <c r="D302" s="73">
        <v>1</v>
      </c>
      <c r="E302" s="82">
        <v>76.8</v>
      </c>
      <c r="F302" s="82">
        <f t="shared" si="30"/>
        <v>76.8</v>
      </c>
      <c r="G302" s="82">
        <f t="shared" si="28"/>
        <v>83.2</v>
      </c>
      <c r="H302" s="82">
        <f t="shared" si="37"/>
        <v>83.2</v>
      </c>
      <c r="I302" s="82">
        <v>1.35</v>
      </c>
      <c r="J302" s="5">
        <v>160</v>
      </c>
      <c r="K302" s="6">
        <f t="shared" si="29"/>
        <v>160</v>
      </c>
    </row>
    <row r="303" spans="1:11" s="29" customFormat="1" ht="15.75" x14ac:dyDescent="0.25">
      <c r="A303" s="7">
        <f t="shared" si="38"/>
        <v>154</v>
      </c>
      <c r="B303" s="73" t="s">
        <v>273</v>
      </c>
      <c r="C303" s="74" t="s">
        <v>116</v>
      </c>
      <c r="D303" s="73">
        <v>1</v>
      </c>
      <c r="E303" s="82">
        <v>91.2</v>
      </c>
      <c r="F303" s="82">
        <f t="shared" si="30"/>
        <v>91.2</v>
      </c>
      <c r="G303" s="82">
        <f t="shared" si="28"/>
        <v>98.8</v>
      </c>
      <c r="H303" s="82">
        <f t="shared" si="37"/>
        <v>98.8</v>
      </c>
      <c r="I303" s="82">
        <v>1.6</v>
      </c>
      <c r="J303" s="5">
        <v>190</v>
      </c>
      <c r="K303" s="6">
        <f t="shared" si="29"/>
        <v>190</v>
      </c>
    </row>
    <row r="304" spans="1:11" s="29" customFormat="1" ht="15.75" x14ac:dyDescent="0.25">
      <c r="A304" s="7">
        <f t="shared" si="38"/>
        <v>155</v>
      </c>
      <c r="B304" s="73" t="s">
        <v>274</v>
      </c>
      <c r="C304" s="74" t="s">
        <v>116</v>
      </c>
      <c r="D304" s="73">
        <v>2</v>
      </c>
      <c r="E304" s="82">
        <v>76.8</v>
      </c>
      <c r="F304" s="82">
        <f t="shared" si="30"/>
        <v>153.6</v>
      </c>
      <c r="G304" s="82">
        <f t="shared" si="28"/>
        <v>83.2</v>
      </c>
      <c r="H304" s="82">
        <f t="shared" si="37"/>
        <v>166.4</v>
      </c>
      <c r="I304" s="82">
        <v>2.69</v>
      </c>
      <c r="J304" s="5">
        <v>160</v>
      </c>
      <c r="K304" s="6">
        <f t="shared" si="29"/>
        <v>320</v>
      </c>
    </row>
    <row r="305" spans="1:11" s="29" customFormat="1" ht="15.75" x14ac:dyDescent="0.25">
      <c r="A305" s="7">
        <f t="shared" si="38"/>
        <v>156</v>
      </c>
      <c r="B305" s="73" t="s">
        <v>275</v>
      </c>
      <c r="C305" s="74" t="s">
        <v>116</v>
      </c>
      <c r="D305" s="73">
        <v>2</v>
      </c>
      <c r="E305" s="82">
        <v>225.6</v>
      </c>
      <c r="F305" s="82">
        <f t="shared" si="30"/>
        <v>451.2</v>
      </c>
      <c r="G305" s="82">
        <f t="shared" si="28"/>
        <v>244.4</v>
      </c>
      <c r="H305" s="82">
        <f t="shared" si="37"/>
        <v>488.8</v>
      </c>
      <c r="I305" s="82">
        <v>7.89</v>
      </c>
      <c r="J305" s="5">
        <v>470</v>
      </c>
      <c r="K305" s="6">
        <f t="shared" si="29"/>
        <v>940</v>
      </c>
    </row>
    <row r="306" spans="1:11" s="29" customFormat="1" ht="15.75" x14ac:dyDescent="0.25">
      <c r="A306" s="7">
        <f t="shared" si="38"/>
        <v>157</v>
      </c>
      <c r="B306" s="73" t="s">
        <v>264</v>
      </c>
      <c r="C306" s="74" t="s">
        <v>116</v>
      </c>
      <c r="D306" s="73">
        <v>54</v>
      </c>
      <c r="E306" s="82">
        <v>52.8</v>
      </c>
      <c r="F306" s="82">
        <f t="shared" si="30"/>
        <v>2851.2</v>
      </c>
      <c r="G306" s="82">
        <f t="shared" si="28"/>
        <v>57.2</v>
      </c>
      <c r="H306" s="82">
        <f t="shared" si="37"/>
        <v>3088.8</v>
      </c>
      <c r="I306" s="82">
        <v>49.82</v>
      </c>
      <c r="J306" s="5">
        <v>110</v>
      </c>
      <c r="K306" s="6">
        <f t="shared" si="29"/>
        <v>5940</v>
      </c>
    </row>
    <row r="307" spans="1:11" s="29" customFormat="1" ht="15.75" x14ac:dyDescent="0.25">
      <c r="A307" s="7"/>
      <c r="B307" s="73"/>
      <c r="C307" s="74"/>
      <c r="D307" s="73"/>
      <c r="E307" s="82"/>
      <c r="F307" s="82"/>
      <c r="G307" s="82"/>
      <c r="H307" s="82"/>
      <c r="I307" s="82"/>
      <c r="J307" s="5"/>
      <c r="K307" s="6"/>
    </row>
    <row r="308" spans="1:11" s="29" customFormat="1" ht="15.75" x14ac:dyDescent="0.25">
      <c r="A308" s="7">
        <f>+A305+1</f>
        <v>157</v>
      </c>
      <c r="B308" s="73" t="s">
        <v>276</v>
      </c>
      <c r="C308" s="74" t="s">
        <v>164</v>
      </c>
      <c r="D308" s="73">
        <v>1</v>
      </c>
      <c r="E308" s="82">
        <v>2250</v>
      </c>
      <c r="F308" s="82">
        <f t="shared" si="30"/>
        <v>2250</v>
      </c>
      <c r="G308" s="82">
        <f t="shared" si="28"/>
        <v>2750</v>
      </c>
      <c r="H308" s="82">
        <f t="shared" si="37"/>
        <v>2750</v>
      </c>
      <c r="I308" s="82">
        <v>44.36</v>
      </c>
      <c r="J308" s="5">
        <v>5000</v>
      </c>
      <c r="K308" s="6">
        <f t="shared" si="29"/>
        <v>5000</v>
      </c>
    </row>
    <row r="309" spans="1:11" s="29" customFormat="1" ht="15.75" x14ac:dyDescent="0.25">
      <c r="A309" s="7">
        <f>+A308+1</f>
        <v>158</v>
      </c>
      <c r="B309" s="73" t="s">
        <v>277</v>
      </c>
      <c r="C309" s="74" t="s">
        <v>164</v>
      </c>
      <c r="D309" s="73">
        <v>1</v>
      </c>
      <c r="E309" s="82">
        <v>3150</v>
      </c>
      <c r="F309" s="82">
        <f t="shared" si="30"/>
        <v>3150</v>
      </c>
      <c r="G309" s="82">
        <f t="shared" si="28"/>
        <v>3850</v>
      </c>
      <c r="H309" s="82">
        <f t="shared" si="37"/>
        <v>3850</v>
      </c>
      <c r="I309" s="82">
        <v>62.1</v>
      </c>
      <c r="J309" s="5">
        <v>7000</v>
      </c>
      <c r="K309" s="6">
        <f t="shared" si="29"/>
        <v>7000</v>
      </c>
    </row>
    <row r="310" spans="1:11" s="29" customFormat="1" ht="15.75" x14ac:dyDescent="0.25">
      <c r="A310" s="7">
        <f t="shared" ref="A310" si="39">+A309+1</f>
        <v>159</v>
      </c>
      <c r="B310" s="73" t="s">
        <v>278</v>
      </c>
      <c r="C310" s="74" t="s">
        <v>164</v>
      </c>
      <c r="D310" s="73">
        <v>1</v>
      </c>
      <c r="E310" s="82"/>
      <c r="F310" s="82"/>
      <c r="G310" s="82">
        <f t="shared" si="28"/>
        <v>3500</v>
      </c>
      <c r="H310" s="82">
        <f t="shared" si="37"/>
        <v>3500</v>
      </c>
      <c r="I310" s="82">
        <v>56.46</v>
      </c>
      <c r="J310" s="5">
        <v>3500</v>
      </c>
      <c r="K310" s="6">
        <f t="shared" si="29"/>
        <v>3500</v>
      </c>
    </row>
    <row r="311" spans="1:11" s="29" customFormat="1" ht="15.75" x14ac:dyDescent="0.25">
      <c r="A311" s="7"/>
      <c r="B311" s="73"/>
      <c r="C311" s="74"/>
      <c r="D311" s="73"/>
      <c r="E311" s="82"/>
      <c r="F311" s="82"/>
      <c r="G311" s="82"/>
      <c r="H311" s="82"/>
      <c r="I311" s="82"/>
      <c r="J311" s="5"/>
      <c r="K311" s="6"/>
    </row>
    <row r="312" spans="1:11" s="29" customFormat="1" ht="15.75" x14ac:dyDescent="0.25">
      <c r="A312" s="7"/>
      <c r="B312" s="81" t="s">
        <v>279</v>
      </c>
      <c r="C312" s="74"/>
      <c r="D312" s="73"/>
      <c r="E312" s="82"/>
      <c r="F312" s="82"/>
      <c r="G312" s="82"/>
      <c r="H312" s="82"/>
      <c r="I312" s="82"/>
      <c r="J312" s="5"/>
      <c r="K312" s="6"/>
    </row>
    <row r="313" spans="1:11" s="29" customFormat="1" ht="15.75" x14ac:dyDescent="0.25">
      <c r="A313" s="7"/>
      <c r="B313" s="61" t="s">
        <v>280</v>
      </c>
      <c r="C313" s="74"/>
      <c r="D313" s="73"/>
      <c r="E313" s="82"/>
      <c r="F313" s="82"/>
      <c r="G313" s="82"/>
      <c r="H313" s="82"/>
      <c r="I313" s="82"/>
      <c r="J313" s="5"/>
      <c r="K313" s="6"/>
    </row>
    <row r="314" spans="1:11" s="29" customFormat="1" ht="15.75" x14ac:dyDescent="0.25">
      <c r="A314" s="7">
        <f>+A310+1</f>
        <v>160</v>
      </c>
      <c r="B314" s="73" t="s">
        <v>281</v>
      </c>
      <c r="C314" s="74" t="s">
        <v>98</v>
      </c>
      <c r="D314" s="73">
        <v>542</v>
      </c>
      <c r="E314" s="82">
        <v>3.2759999999999998</v>
      </c>
      <c r="F314" s="82">
        <f t="shared" si="30"/>
        <v>1775.5919999999999</v>
      </c>
      <c r="G314" s="82">
        <f t="shared" si="28"/>
        <v>4.524</v>
      </c>
      <c r="H314" s="82">
        <f t="shared" si="37"/>
        <v>2452.0079999999998</v>
      </c>
      <c r="I314" s="82">
        <v>40.869999999999997</v>
      </c>
      <c r="J314" s="5">
        <v>7.8</v>
      </c>
      <c r="K314" s="6">
        <f t="shared" si="29"/>
        <v>4227.5999999999995</v>
      </c>
    </row>
    <row r="315" spans="1:11" s="29" customFormat="1" ht="15.75" x14ac:dyDescent="0.25">
      <c r="A315" s="7">
        <f>+A314+1</f>
        <v>161</v>
      </c>
      <c r="B315" s="73" t="s">
        <v>282</v>
      </c>
      <c r="C315" s="74" t="s">
        <v>66</v>
      </c>
      <c r="D315" s="73">
        <v>374</v>
      </c>
      <c r="E315" s="82">
        <v>1.302</v>
      </c>
      <c r="F315" s="82">
        <f t="shared" si="30"/>
        <v>486.94800000000004</v>
      </c>
      <c r="G315" s="82">
        <f t="shared" si="28"/>
        <v>1.798</v>
      </c>
      <c r="H315" s="82">
        <f t="shared" si="37"/>
        <v>672.452</v>
      </c>
      <c r="I315" s="82">
        <v>11.209999999999999</v>
      </c>
      <c r="J315" s="5">
        <v>3.1</v>
      </c>
      <c r="K315" s="6">
        <f t="shared" si="29"/>
        <v>1159.4000000000001</v>
      </c>
    </row>
    <row r="316" spans="1:11" s="29" customFormat="1" ht="15.75" x14ac:dyDescent="0.25">
      <c r="A316" s="7"/>
      <c r="B316" s="73"/>
      <c r="C316" s="74"/>
      <c r="D316" s="73"/>
      <c r="E316" s="82"/>
      <c r="F316" s="82"/>
      <c r="G316" s="82"/>
      <c r="H316" s="82"/>
      <c r="I316" s="82"/>
      <c r="J316" s="5"/>
      <c r="K316" s="6"/>
    </row>
    <row r="317" spans="1:11" s="29" customFormat="1" ht="15.75" x14ac:dyDescent="0.25">
      <c r="A317" s="7">
        <f>+A315+1</f>
        <v>162</v>
      </c>
      <c r="B317" s="73" t="s">
        <v>283</v>
      </c>
      <c r="C317" s="74" t="s">
        <v>98</v>
      </c>
      <c r="D317" s="73">
        <v>796</v>
      </c>
      <c r="E317" s="82">
        <v>3.2759999999999998</v>
      </c>
      <c r="F317" s="82">
        <f t="shared" si="30"/>
        <v>2607.6959999999999</v>
      </c>
      <c r="G317" s="82">
        <f t="shared" si="28"/>
        <v>4.524</v>
      </c>
      <c r="H317" s="82">
        <f t="shared" si="37"/>
        <v>3601.1039999999998</v>
      </c>
      <c r="I317" s="82">
        <v>60.019999999999996</v>
      </c>
      <c r="J317" s="5">
        <v>7.8</v>
      </c>
      <c r="K317" s="6">
        <f t="shared" si="29"/>
        <v>6208.8</v>
      </c>
    </row>
    <row r="318" spans="1:11" s="29" customFormat="1" ht="15.75" x14ac:dyDescent="0.25">
      <c r="A318" s="7">
        <f>+A317+1</f>
        <v>163</v>
      </c>
      <c r="B318" s="73" t="s">
        <v>284</v>
      </c>
      <c r="C318" s="74" t="s">
        <v>66</v>
      </c>
      <c r="D318" s="73">
        <v>569</v>
      </c>
      <c r="E318" s="82">
        <v>1.302</v>
      </c>
      <c r="F318" s="82">
        <f t="shared" si="30"/>
        <v>740.83800000000008</v>
      </c>
      <c r="G318" s="82">
        <f t="shared" si="28"/>
        <v>1.798</v>
      </c>
      <c r="H318" s="82">
        <f t="shared" si="37"/>
        <v>1023.062</v>
      </c>
      <c r="I318" s="82">
        <v>17.060000000000002</v>
      </c>
      <c r="J318" s="5">
        <v>3.1</v>
      </c>
      <c r="K318" s="6">
        <f t="shared" si="29"/>
        <v>1763.9</v>
      </c>
    </row>
    <row r="319" spans="1:11" s="29" customFormat="1" ht="15.75" x14ac:dyDescent="0.25">
      <c r="A319" s="7"/>
      <c r="B319" s="73"/>
      <c r="C319" s="74"/>
      <c r="D319" s="73"/>
      <c r="E319" s="82"/>
      <c r="F319" s="82"/>
      <c r="G319" s="82"/>
      <c r="H319" s="82"/>
      <c r="I319" s="82"/>
      <c r="J319" s="5"/>
      <c r="K319" s="6"/>
    </row>
    <row r="320" spans="1:11" s="29" customFormat="1" ht="15.75" x14ac:dyDescent="0.25">
      <c r="A320" s="7">
        <f>+A318+1</f>
        <v>164</v>
      </c>
      <c r="B320" s="73" t="s">
        <v>285</v>
      </c>
      <c r="C320" s="74" t="s">
        <v>98</v>
      </c>
      <c r="D320" s="73">
        <v>33</v>
      </c>
      <c r="E320" s="82">
        <v>3.2759999999999998</v>
      </c>
      <c r="F320" s="82">
        <f t="shared" si="30"/>
        <v>108.10799999999999</v>
      </c>
      <c r="G320" s="82">
        <f t="shared" si="28"/>
        <v>4.524</v>
      </c>
      <c r="H320" s="82">
        <f t="shared" si="37"/>
        <v>149.292</v>
      </c>
      <c r="I320" s="82">
        <v>2.4899999999999998</v>
      </c>
      <c r="J320" s="5">
        <v>7.8</v>
      </c>
      <c r="K320" s="6">
        <f t="shared" si="29"/>
        <v>257.39999999999998</v>
      </c>
    </row>
    <row r="321" spans="1:11" s="29" customFormat="1" ht="15.75" x14ac:dyDescent="0.25">
      <c r="A321" s="7">
        <f>+A320+1</f>
        <v>165</v>
      </c>
      <c r="B321" s="73" t="s">
        <v>284</v>
      </c>
      <c r="C321" s="74" t="s">
        <v>66</v>
      </c>
      <c r="D321" s="73">
        <v>24</v>
      </c>
      <c r="E321" s="82">
        <v>1.302</v>
      </c>
      <c r="F321" s="82">
        <f t="shared" si="30"/>
        <v>31.248000000000001</v>
      </c>
      <c r="G321" s="82">
        <f t="shared" si="28"/>
        <v>1.798</v>
      </c>
      <c r="H321" s="82">
        <f t="shared" si="37"/>
        <v>43.152000000000001</v>
      </c>
      <c r="I321" s="82">
        <v>0.72</v>
      </c>
      <c r="J321" s="5">
        <v>3.1</v>
      </c>
      <c r="K321" s="6">
        <f t="shared" si="29"/>
        <v>74.400000000000006</v>
      </c>
    </row>
    <row r="322" spans="1:11" s="29" customFormat="1" ht="15.75" x14ac:dyDescent="0.25">
      <c r="A322" s="7"/>
      <c r="B322" s="73"/>
      <c r="C322" s="74"/>
      <c r="D322" s="73"/>
      <c r="E322" s="82"/>
      <c r="F322" s="82"/>
      <c r="G322" s="82"/>
      <c r="H322" s="82"/>
      <c r="I322" s="82"/>
      <c r="J322" s="5"/>
      <c r="K322" s="6"/>
    </row>
    <row r="323" spans="1:11" s="29" customFormat="1" ht="15.75" x14ac:dyDescent="0.25">
      <c r="A323" s="7">
        <f>+A321+1</f>
        <v>166</v>
      </c>
      <c r="B323" s="73" t="s">
        <v>286</v>
      </c>
      <c r="C323" s="74" t="s">
        <v>67</v>
      </c>
      <c r="D323" s="73">
        <v>13</v>
      </c>
      <c r="E323" s="82">
        <v>9.24</v>
      </c>
      <c r="F323" s="82">
        <f t="shared" si="30"/>
        <v>120.12</v>
      </c>
      <c r="G323" s="82">
        <f t="shared" si="28"/>
        <v>12.76</v>
      </c>
      <c r="H323" s="82">
        <f t="shared" si="37"/>
        <v>165.88</v>
      </c>
      <c r="I323" s="82">
        <v>2.7699999999999996</v>
      </c>
      <c r="J323" s="5">
        <v>22</v>
      </c>
      <c r="K323" s="6">
        <f t="shared" si="29"/>
        <v>286</v>
      </c>
    </row>
    <row r="324" spans="1:11" s="29" customFormat="1" ht="15.75" x14ac:dyDescent="0.25">
      <c r="A324" s="7"/>
      <c r="B324" s="73"/>
      <c r="C324" s="74"/>
      <c r="D324" s="73"/>
      <c r="E324" s="82"/>
      <c r="F324" s="82"/>
      <c r="G324" s="82"/>
      <c r="H324" s="82"/>
      <c r="I324" s="82"/>
      <c r="J324" s="5"/>
      <c r="K324" s="6"/>
    </row>
    <row r="325" spans="1:11" s="29" customFormat="1" ht="15.75" x14ac:dyDescent="0.25">
      <c r="A325" s="7">
        <f>+A323+1</f>
        <v>167</v>
      </c>
      <c r="B325" s="73" t="s">
        <v>287</v>
      </c>
      <c r="C325" s="74" t="s">
        <v>116</v>
      </c>
      <c r="D325" s="73">
        <v>1</v>
      </c>
      <c r="E325" s="82">
        <v>126</v>
      </c>
      <c r="F325" s="82">
        <f t="shared" si="30"/>
        <v>126</v>
      </c>
      <c r="G325" s="82">
        <f t="shared" si="28"/>
        <v>174</v>
      </c>
      <c r="H325" s="82">
        <f t="shared" si="37"/>
        <v>174</v>
      </c>
      <c r="I325" s="82">
        <v>2.9</v>
      </c>
      <c r="J325" s="5">
        <v>300</v>
      </c>
      <c r="K325" s="6">
        <f t="shared" si="29"/>
        <v>300</v>
      </c>
    </row>
    <row r="326" spans="1:11" s="29" customFormat="1" ht="15.75" x14ac:dyDescent="0.25">
      <c r="A326" s="7"/>
      <c r="B326" s="73"/>
      <c r="C326" s="74"/>
      <c r="D326" s="73"/>
      <c r="E326" s="82"/>
      <c r="F326" s="82"/>
      <c r="G326" s="82"/>
      <c r="H326" s="82"/>
      <c r="I326" s="82"/>
      <c r="J326" s="5"/>
      <c r="K326" s="6"/>
    </row>
    <row r="327" spans="1:11" s="29" customFormat="1" ht="15.75" x14ac:dyDescent="0.25">
      <c r="A327" s="7"/>
      <c r="B327" s="83" t="s">
        <v>288</v>
      </c>
      <c r="C327" s="74"/>
      <c r="D327" s="73"/>
      <c r="E327" s="82"/>
      <c r="F327" s="82"/>
      <c r="G327" s="82"/>
      <c r="H327" s="82"/>
      <c r="I327" s="82"/>
      <c r="J327" s="5"/>
      <c r="K327" s="6"/>
    </row>
    <row r="328" spans="1:11" s="29" customFormat="1" ht="15.75" x14ac:dyDescent="0.25">
      <c r="A328" s="7">
        <f>+A325+1</f>
        <v>168</v>
      </c>
      <c r="B328" s="73" t="s">
        <v>289</v>
      </c>
      <c r="C328" s="74" t="s">
        <v>116</v>
      </c>
      <c r="D328" s="73">
        <v>2</v>
      </c>
      <c r="E328" s="82">
        <v>412.50000000000006</v>
      </c>
      <c r="F328" s="82">
        <f t="shared" si="30"/>
        <v>825.00000000000011</v>
      </c>
      <c r="G328" s="82">
        <f t="shared" si="28"/>
        <v>337.49999999999994</v>
      </c>
      <c r="H328" s="82">
        <f t="shared" si="37"/>
        <v>674.99999999999989</v>
      </c>
      <c r="I328" s="82">
        <v>11.25</v>
      </c>
      <c r="J328" s="5">
        <v>750</v>
      </c>
      <c r="K328" s="6">
        <f t="shared" si="29"/>
        <v>1500</v>
      </c>
    </row>
    <row r="329" spans="1:11" s="29" customFormat="1" ht="15.75" x14ac:dyDescent="0.25">
      <c r="A329" s="7"/>
      <c r="B329" s="73"/>
      <c r="C329" s="74"/>
      <c r="D329" s="73"/>
      <c r="E329" s="82"/>
      <c r="F329" s="82"/>
      <c r="G329" s="82"/>
      <c r="H329" s="82"/>
      <c r="I329" s="82"/>
      <c r="J329" s="5"/>
      <c r="K329" s="6"/>
    </row>
    <row r="330" spans="1:11" s="29" customFormat="1" ht="15.75" x14ac:dyDescent="0.25">
      <c r="A330" s="7"/>
      <c r="B330" s="83" t="s">
        <v>290</v>
      </c>
      <c r="C330" s="74"/>
      <c r="D330" s="73"/>
      <c r="E330" s="82"/>
      <c r="F330" s="82"/>
      <c r="G330" s="82"/>
      <c r="H330" s="82"/>
      <c r="I330" s="82"/>
      <c r="J330" s="5"/>
      <c r="K330" s="6"/>
    </row>
    <row r="331" spans="1:11" s="29" customFormat="1" ht="15.75" x14ac:dyDescent="0.25">
      <c r="A331" s="7">
        <f>1+A328</f>
        <v>169</v>
      </c>
      <c r="B331" s="73" t="s">
        <v>291</v>
      </c>
      <c r="C331" s="74" t="s">
        <v>116</v>
      </c>
      <c r="D331" s="73">
        <v>2</v>
      </c>
      <c r="E331" s="82">
        <v>111.8</v>
      </c>
      <c r="F331" s="82">
        <f t="shared" si="30"/>
        <v>223.6</v>
      </c>
      <c r="G331" s="82">
        <f t="shared" si="28"/>
        <v>103.2</v>
      </c>
      <c r="H331" s="82">
        <f t="shared" si="37"/>
        <v>206.4</v>
      </c>
      <c r="I331" s="82">
        <v>3.44</v>
      </c>
      <c r="J331" s="5">
        <v>215</v>
      </c>
      <c r="K331" s="6">
        <f t="shared" si="29"/>
        <v>430</v>
      </c>
    </row>
    <row r="332" spans="1:11" s="29" customFormat="1" ht="15.75" x14ac:dyDescent="0.25">
      <c r="A332" s="7">
        <f>1+A331</f>
        <v>170</v>
      </c>
      <c r="B332" s="73" t="s">
        <v>292</v>
      </c>
      <c r="C332" s="74" t="s">
        <v>116</v>
      </c>
      <c r="D332" s="73">
        <v>1</v>
      </c>
      <c r="E332" s="82">
        <v>111.8</v>
      </c>
      <c r="F332" s="82">
        <f t="shared" si="30"/>
        <v>111.8</v>
      </c>
      <c r="G332" s="82">
        <f t="shared" si="28"/>
        <v>103.2</v>
      </c>
      <c r="H332" s="82">
        <f t="shared" si="37"/>
        <v>103.2</v>
      </c>
      <c r="I332" s="82">
        <v>1.72</v>
      </c>
      <c r="J332" s="5">
        <v>215</v>
      </c>
      <c r="K332" s="6">
        <f t="shared" si="29"/>
        <v>215</v>
      </c>
    </row>
    <row r="333" spans="1:11" s="29" customFormat="1" ht="15.75" x14ac:dyDescent="0.25">
      <c r="A333" s="7">
        <f t="shared" ref="A333:A334" si="40">1+A332</f>
        <v>171</v>
      </c>
      <c r="B333" s="73" t="s">
        <v>293</v>
      </c>
      <c r="C333" s="74" t="s">
        <v>116</v>
      </c>
      <c r="D333" s="73">
        <v>4</v>
      </c>
      <c r="E333" s="82">
        <v>208</v>
      </c>
      <c r="F333" s="82">
        <f t="shared" si="30"/>
        <v>832</v>
      </c>
      <c r="G333" s="82">
        <f t="shared" si="28"/>
        <v>192</v>
      </c>
      <c r="H333" s="82">
        <f t="shared" si="37"/>
        <v>768</v>
      </c>
      <c r="I333" s="82">
        <v>12.8</v>
      </c>
      <c r="J333" s="5">
        <v>400</v>
      </c>
      <c r="K333" s="6">
        <f t="shared" si="29"/>
        <v>1600</v>
      </c>
    </row>
    <row r="334" spans="1:11" s="29" customFormat="1" ht="15.75" x14ac:dyDescent="0.25">
      <c r="A334" s="7">
        <f t="shared" si="40"/>
        <v>172</v>
      </c>
      <c r="B334" s="73" t="s">
        <v>294</v>
      </c>
      <c r="C334" s="74" t="s">
        <v>67</v>
      </c>
      <c r="D334" s="73">
        <v>148</v>
      </c>
      <c r="E334" s="82">
        <v>17.16</v>
      </c>
      <c r="F334" s="82">
        <f t="shared" si="30"/>
        <v>2539.6799999999998</v>
      </c>
      <c r="G334" s="82">
        <f t="shared" si="28"/>
        <v>15.84</v>
      </c>
      <c r="H334" s="82">
        <f t="shared" si="37"/>
        <v>2344.3200000000002</v>
      </c>
      <c r="I334" s="82">
        <v>39.08</v>
      </c>
      <c r="J334" s="5">
        <v>33</v>
      </c>
      <c r="K334" s="6">
        <f t="shared" si="29"/>
        <v>4884</v>
      </c>
    </row>
    <row r="335" spans="1:11" s="29" customFormat="1" ht="15.75" x14ac:dyDescent="0.25">
      <c r="A335" s="7"/>
      <c r="B335" s="73"/>
      <c r="C335" s="74"/>
      <c r="D335" s="73"/>
      <c r="E335" s="82"/>
      <c r="F335" s="82"/>
      <c r="G335" s="82"/>
      <c r="H335" s="82"/>
      <c r="I335" s="82"/>
      <c r="J335" s="5"/>
      <c r="K335" s="6"/>
    </row>
    <row r="336" spans="1:11" s="29" customFormat="1" ht="15.75" x14ac:dyDescent="0.25">
      <c r="A336" s="7"/>
      <c r="B336" s="83" t="s">
        <v>295</v>
      </c>
      <c r="C336" s="74"/>
      <c r="D336" s="73"/>
      <c r="E336" s="82"/>
      <c r="F336" s="82"/>
      <c r="G336" s="82"/>
      <c r="H336" s="82"/>
      <c r="I336" s="82"/>
      <c r="J336" s="5"/>
      <c r="K336" s="6"/>
    </row>
    <row r="337" spans="1:11" s="29" customFormat="1" ht="15.75" x14ac:dyDescent="0.25">
      <c r="A337" s="7">
        <f>1+A334</f>
        <v>173</v>
      </c>
      <c r="B337" s="73" t="s">
        <v>296</v>
      </c>
      <c r="C337" s="74" t="s">
        <v>116</v>
      </c>
      <c r="D337" s="73">
        <v>2</v>
      </c>
      <c r="E337" s="82">
        <v>111.8</v>
      </c>
      <c r="F337" s="82">
        <f t="shared" ref="F337:F359" si="41">+E337*D337</f>
        <v>223.6</v>
      </c>
      <c r="G337" s="82">
        <f t="shared" ref="G337:G359" si="42">+J337-E337</f>
        <v>103.2</v>
      </c>
      <c r="H337" s="82">
        <f t="shared" si="37"/>
        <v>206.4</v>
      </c>
      <c r="I337" s="82">
        <v>3.44</v>
      </c>
      <c r="J337" s="5">
        <v>215</v>
      </c>
      <c r="K337" s="6">
        <f t="shared" ref="K337:K359" si="43">J337*D337</f>
        <v>430</v>
      </c>
    </row>
    <row r="338" spans="1:11" s="29" customFormat="1" ht="15.75" x14ac:dyDescent="0.25">
      <c r="A338" s="7">
        <f>1+A337</f>
        <v>174</v>
      </c>
      <c r="B338" s="73" t="s">
        <v>297</v>
      </c>
      <c r="C338" s="74" t="s">
        <v>116</v>
      </c>
      <c r="D338" s="73">
        <v>1</v>
      </c>
      <c r="E338" s="82">
        <v>111.8</v>
      </c>
      <c r="F338" s="82">
        <f t="shared" si="41"/>
        <v>111.8</v>
      </c>
      <c r="G338" s="82">
        <f t="shared" si="42"/>
        <v>103.2</v>
      </c>
      <c r="H338" s="82">
        <f t="shared" si="37"/>
        <v>103.2</v>
      </c>
      <c r="I338" s="82">
        <v>1.72</v>
      </c>
      <c r="J338" s="5">
        <v>215</v>
      </c>
      <c r="K338" s="6">
        <f t="shared" si="43"/>
        <v>215</v>
      </c>
    </row>
    <row r="339" spans="1:11" s="29" customFormat="1" ht="15.75" x14ac:dyDescent="0.25">
      <c r="A339" s="7">
        <f t="shared" ref="A339:A340" si="44">1+A338</f>
        <v>175</v>
      </c>
      <c r="B339" s="73" t="s">
        <v>298</v>
      </c>
      <c r="C339" s="74" t="s">
        <v>116</v>
      </c>
      <c r="D339" s="73">
        <v>2</v>
      </c>
      <c r="E339" s="82">
        <v>111.8</v>
      </c>
      <c r="F339" s="82">
        <f t="shared" si="41"/>
        <v>223.6</v>
      </c>
      <c r="G339" s="82">
        <f t="shared" si="42"/>
        <v>103.2</v>
      </c>
      <c r="H339" s="82">
        <f t="shared" si="37"/>
        <v>206.4</v>
      </c>
      <c r="I339" s="82">
        <v>3.44</v>
      </c>
      <c r="J339" s="5">
        <v>215</v>
      </c>
      <c r="K339" s="6">
        <f t="shared" si="43"/>
        <v>430</v>
      </c>
    </row>
    <row r="340" spans="1:11" s="29" customFormat="1" ht="15.75" x14ac:dyDescent="0.25">
      <c r="A340" s="7">
        <f t="shared" si="44"/>
        <v>176</v>
      </c>
      <c r="B340" s="73" t="s">
        <v>299</v>
      </c>
      <c r="C340" s="74" t="s">
        <v>116</v>
      </c>
      <c r="D340" s="73">
        <v>4</v>
      </c>
      <c r="E340" s="82">
        <v>111.8</v>
      </c>
      <c r="F340" s="82">
        <f t="shared" si="41"/>
        <v>447.2</v>
      </c>
      <c r="G340" s="82">
        <f t="shared" si="42"/>
        <v>103.2</v>
      </c>
      <c r="H340" s="82">
        <f t="shared" si="37"/>
        <v>412.8</v>
      </c>
      <c r="I340" s="82">
        <v>6.88</v>
      </c>
      <c r="J340" s="5">
        <v>215</v>
      </c>
      <c r="K340" s="6">
        <f t="shared" si="43"/>
        <v>860</v>
      </c>
    </row>
    <row r="341" spans="1:11" s="29" customFormat="1" ht="15" customHeight="1" x14ac:dyDescent="0.25">
      <c r="A341" s="7"/>
      <c r="B341" s="73"/>
      <c r="C341" s="74"/>
      <c r="D341" s="73"/>
      <c r="E341" s="5"/>
      <c r="F341" s="82"/>
      <c r="G341" s="82"/>
      <c r="H341" s="82"/>
      <c r="I341" s="82"/>
      <c r="J341" s="5"/>
      <c r="K341" s="6"/>
    </row>
    <row r="342" spans="1:11" s="29" customFormat="1" ht="15.75" x14ac:dyDescent="0.25">
      <c r="A342" s="7"/>
      <c r="B342" s="83" t="s">
        <v>300</v>
      </c>
      <c r="C342" s="74"/>
      <c r="D342" s="73"/>
      <c r="E342" s="82"/>
      <c r="F342" s="82"/>
      <c r="G342" s="82"/>
      <c r="H342" s="82"/>
      <c r="I342" s="82"/>
      <c r="J342" s="5"/>
      <c r="K342" s="6"/>
    </row>
    <row r="343" spans="1:11" s="29" customFormat="1" ht="15.75" x14ac:dyDescent="0.25">
      <c r="A343" s="7">
        <f>1+A340</f>
        <v>177</v>
      </c>
      <c r="B343" s="73" t="s">
        <v>301</v>
      </c>
      <c r="C343" s="74" t="s">
        <v>116</v>
      </c>
      <c r="D343" s="73">
        <v>1</v>
      </c>
      <c r="E343" s="82">
        <v>6300</v>
      </c>
      <c r="F343" s="82">
        <f t="shared" si="41"/>
        <v>6300</v>
      </c>
      <c r="G343" s="82">
        <f t="shared" si="42"/>
        <v>2700</v>
      </c>
      <c r="H343" s="82">
        <f t="shared" si="37"/>
        <v>2700</v>
      </c>
      <c r="I343" s="82">
        <v>45</v>
      </c>
      <c r="J343" s="5">
        <v>9000</v>
      </c>
      <c r="K343" s="6">
        <f t="shared" si="43"/>
        <v>9000</v>
      </c>
    </row>
    <row r="344" spans="1:11" s="29" customFormat="1" ht="15.75" x14ac:dyDescent="0.25">
      <c r="A344" s="7">
        <f>1+A343</f>
        <v>178</v>
      </c>
      <c r="B344" s="73" t="s">
        <v>302</v>
      </c>
      <c r="C344" s="74" t="s">
        <v>164</v>
      </c>
      <c r="D344" s="73">
        <v>1</v>
      </c>
      <c r="E344" s="82">
        <v>3500</v>
      </c>
      <c r="F344" s="82">
        <f t="shared" si="41"/>
        <v>3500</v>
      </c>
      <c r="G344" s="82">
        <f t="shared" si="42"/>
        <v>1500</v>
      </c>
      <c r="H344" s="82">
        <f t="shared" si="37"/>
        <v>1500</v>
      </c>
      <c r="I344" s="82">
        <v>25</v>
      </c>
      <c r="J344" s="5">
        <v>5000</v>
      </c>
      <c r="K344" s="6">
        <f t="shared" si="43"/>
        <v>5000</v>
      </c>
    </row>
    <row r="345" spans="1:11" s="29" customFormat="1" ht="15.75" x14ac:dyDescent="0.25">
      <c r="A345" s="7"/>
      <c r="B345" s="73"/>
      <c r="C345" s="74"/>
      <c r="D345" s="73"/>
      <c r="E345" s="82"/>
      <c r="F345" s="82"/>
      <c r="G345" s="82"/>
      <c r="H345" s="82"/>
      <c r="I345" s="82"/>
      <c r="J345" s="5"/>
      <c r="K345" s="6"/>
    </row>
    <row r="346" spans="1:11" s="29" customFormat="1" ht="15.75" x14ac:dyDescent="0.25">
      <c r="A346" s="7"/>
      <c r="B346" s="81" t="s">
        <v>303</v>
      </c>
      <c r="C346" s="74"/>
      <c r="D346" s="73"/>
      <c r="E346" s="82"/>
      <c r="F346" s="82"/>
      <c r="G346" s="82"/>
      <c r="H346" s="82"/>
      <c r="I346" s="82"/>
      <c r="J346" s="5"/>
      <c r="K346" s="6"/>
    </row>
    <row r="347" spans="1:11" s="29" customFormat="1" ht="15.75" x14ac:dyDescent="0.25">
      <c r="A347" s="7">
        <f>1+A344</f>
        <v>179</v>
      </c>
      <c r="B347" s="89" t="s">
        <v>304</v>
      </c>
      <c r="C347" s="74" t="s">
        <v>164</v>
      </c>
      <c r="D347" s="73">
        <v>1</v>
      </c>
      <c r="E347" s="82">
        <v>1890</v>
      </c>
      <c r="F347" s="82">
        <f t="shared" si="41"/>
        <v>1890</v>
      </c>
      <c r="G347" s="82">
        <f t="shared" si="42"/>
        <v>2310</v>
      </c>
      <c r="H347" s="82">
        <f t="shared" si="37"/>
        <v>2310</v>
      </c>
      <c r="I347" s="82">
        <v>38.5</v>
      </c>
      <c r="J347" s="5">
        <v>4200</v>
      </c>
      <c r="K347" s="6">
        <f t="shared" si="43"/>
        <v>4200</v>
      </c>
    </row>
    <row r="348" spans="1:11" s="29" customFormat="1" ht="15.75" x14ac:dyDescent="0.25">
      <c r="A348" s="7">
        <f>1+A347</f>
        <v>180</v>
      </c>
      <c r="B348" s="89" t="s">
        <v>305</v>
      </c>
      <c r="C348" s="74" t="s">
        <v>164</v>
      </c>
      <c r="D348" s="73">
        <v>1</v>
      </c>
      <c r="E348" s="82">
        <v>1890</v>
      </c>
      <c r="F348" s="82">
        <f t="shared" si="41"/>
        <v>1890</v>
      </c>
      <c r="G348" s="82">
        <f t="shared" si="42"/>
        <v>2310</v>
      </c>
      <c r="H348" s="82">
        <f t="shared" si="37"/>
        <v>2310</v>
      </c>
      <c r="I348" s="82">
        <v>38.5</v>
      </c>
      <c r="J348" s="5">
        <v>4200</v>
      </c>
      <c r="K348" s="6">
        <f t="shared" si="43"/>
        <v>4200</v>
      </c>
    </row>
    <row r="349" spans="1:11" s="29" customFormat="1" ht="15.75" x14ac:dyDescent="0.25">
      <c r="A349" s="7">
        <f t="shared" ref="A349:A350" si="45">1+A348</f>
        <v>181</v>
      </c>
      <c r="B349" s="89" t="s">
        <v>306</v>
      </c>
      <c r="C349" s="74" t="s">
        <v>164</v>
      </c>
      <c r="D349" s="73">
        <v>1</v>
      </c>
      <c r="E349" s="82">
        <v>2700</v>
      </c>
      <c r="F349" s="82">
        <f t="shared" si="41"/>
        <v>2700</v>
      </c>
      <c r="G349" s="82">
        <f t="shared" si="42"/>
        <v>3300</v>
      </c>
      <c r="H349" s="82">
        <f t="shared" si="37"/>
        <v>3300</v>
      </c>
      <c r="I349" s="82">
        <v>55</v>
      </c>
      <c r="J349" s="5">
        <v>6000</v>
      </c>
      <c r="K349" s="6">
        <f t="shared" si="43"/>
        <v>6000</v>
      </c>
    </row>
    <row r="350" spans="1:11" s="29" customFormat="1" ht="15.75" x14ac:dyDescent="0.25">
      <c r="A350" s="7">
        <f t="shared" si="45"/>
        <v>182</v>
      </c>
      <c r="B350" s="89" t="s">
        <v>307</v>
      </c>
      <c r="C350" s="74" t="s">
        <v>164</v>
      </c>
      <c r="D350" s="73">
        <v>1</v>
      </c>
      <c r="E350" s="82">
        <v>2025</v>
      </c>
      <c r="F350" s="82">
        <f t="shared" si="41"/>
        <v>2025</v>
      </c>
      <c r="G350" s="82">
        <f t="shared" si="42"/>
        <v>2475</v>
      </c>
      <c r="H350" s="82">
        <f t="shared" si="37"/>
        <v>2475</v>
      </c>
      <c r="I350" s="82">
        <v>41.25</v>
      </c>
      <c r="J350" s="5">
        <v>4500</v>
      </c>
      <c r="K350" s="6">
        <f t="shared" si="43"/>
        <v>4500</v>
      </c>
    </row>
    <row r="351" spans="1:11" s="29" customFormat="1" ht="15.75" x14ac:dyDescent="0.25">
      <c r="A351" s="7"/>
      <c r="B351" s="89"/>
      <c r="C351" s="74"/>
      <c r="D351" s="73"/>
      <c r="E351" s="82"/>
      <c r="F351" s="82"/>
      <c r="G351" s="82"/>
      <c r="H351" s="82"/>
      <c r="I351" s="82"/>
      <c r="J351" s="5"/>
      <c r="K351" s="6"/>
    </row>
    <row r="352" spans="1:11" s="29" customFormat="1" ht="15.75" x14ac:dyDescent="0.25">
      <c r="A352" s="7"/>
      <c r="B352" s="83" t="s">
        <v>308</v>
      </c>
      <c r="C352" s="74"/>
      <c r="D352" s="73"/>
      <c r="E352" s="82"/>
      <c r="F352" s="82"/>
      <c r="G352" s="82"/>
      <c r="H352" s="82"/>
      <c r="I352" s="82"/>
      <c r="J352" s="5"/>
      <c r="K352" s="6"/>
    </row>
    <row r="353" spans="1:11" s="29" customFormat="1" ht="15.75" x14ac:dyDescent="0.25">
      <c r="A353" s="7">
        <f>1+A350</f>
        <v>183</v>
      </c>
      <c r="B353" s="73" t="s">
        <v>309</v>
      </c>
      <c r="C353" s="74" t="s">
        <v>116</v>
      </c>
      <c r="D353" s="73">
        <v>1</v>
      </c>
      <c r="E353" s="82">
        <v>637.5</v>
      </c>
      <c r="F353" s="82">
        <f t="shared" si="41"/>
        <v>637.5</v>
      </c>
      <c r="G353" s="82">
        <f t="shared" si="42"/>
        <v>212.5</v>
      </c>
      <c r="H353" s="82">
        <f t="shared" si="37"/>
        <v>212.5</v>
      </c>
      <c r="I353" s="82">
        <v>3.55</v>
      </c>
      <c r="J353" s="5">
        <v>850</v>
      </c>
      <c r="K353" s="6">
        <f t="shared" si="43"/>
        <v>850</v>
      </c>
    </row>
    <row r="354" spans="1:11" s="29" customFormat="1" ht="15.75" x14ac:dyDescent="0.25">
      <c r="A354" s="7">
        <f>1+A353</f>
        <v>184</v>
      </c>
      <c r="B354" s="73" t="s">
        <v>310</v>
      </c>
      <c r="C354" s="74" t="s">
        <v>116</v>
      </c>
      <c r="D354" s="73">
        <v>1</v>
      </c>
      <c r="E354" s="82">
        <v>540</v>
      </c>
      <c r="F354" s="82">
        <f t="shared" si="41"/>
        <v>540</v>
      </c>
      <c r="G354" s="82">
        <f t="shared" si="42"/>
        <v>180</v>
      </c>
      <c r="H354" s="82">
        <f t="shared" si="37"/>
        <v>180</v>
      </c>
      <c r="I354" s="82">
        <v>3</v>
      </c>
      <c r="J354" s="5">
        <v>720</v>
      </c>
      <c r="K354" s="6">
        <f t="shared" si="43"/>
        <v>720</v>
      </c>
    </row>
    <row r="355" spans="1:11" s="29" customFormat="1" ht="15.75" x14ac:dyDescent="0.25">
      <c r="A355" s="7">
        <f t="shared" ref="A355:A359" si="46">1+A354</f>
        <v>185</v>
      </c>
      <c r="B355" s="73" t="s">
        <v>311</v>
      </c>
      <c r="C355" s="74" t="s">
        <v>116</v>
      </c>
      <c r="D355" s="73">
        <v>3</v>
      </c>
      <c r="E355" s="82">
        <v>562.5</v>
      </c>
      <c r="F355" s="82">
        <f t="shared" si="41"/>
        <v>1687.5</v>
      </c>
      <c r="G355" s="82">
        <f t="shared" si="42"/>
        <v>187.5</v>
      </c>
      <c r="H355" s="82">
        <f t="shared" si="37"/>
        <v>562.5</v>
      </c>
      <c r="I355" s="82">
        <v>9.379999999999999</v>
      </c>
      <c r="J355" s="5">
        <v>750</v>
      </c>
      <c r="K355" s="6">
        <f t="shared" si="43"/>
        <v>2250</v>
      </c>
    </row>
    <row r="356" spans="1:11" s="29" customFormat="1" ht="15.75" x14ac:dyDescent="0.25">
      <c r="A356" s="7">
        <f t="shared" si="46"/>
        <v>186</v>
      </c>
      <c r="B356" s="73" t="s">
        <v>312</v>
      </c>
      <c r="C356" s="74" t="s">
        <v>116</v>
      </c>
      <c r="D356" s="73">
        <v>2</v>
      </c>
      <c r="E356" s="82">
        <v>675</v>
      </c>
      <c r="F356" s="82">
        <f t="shared" si="41"/>
        <v>1350</v>
      </c>
      <c r="G356" s="82">
        <f t="shared" si="42"/>
        <v>225</v>
      </c>
      <c r="H356" s="82">
        <f t="shared" si="37"/>
        <v>450</v>
      </c>
      <c r="I356" s="82">
        <v>7.5</v>
      </c>
      <c r="J356" s="5">
        <v>900</v>
      </c>
      <c r="K356" s="6">
        <f t="shared" si="43"/>
        <v>1800</v>
      </c>
    </row>
    <row r="357" spans="1:11" s="29" customFormat="1" ht="15.75" x14ac:dyDescent="0.25">
      <c r="A357" s="7">
        <f t="shared" si="46"/>
        <v>187</v>
      </c>
      <c r="B357" s="73" t="s">
        <v>313</v>
      </c>
      <c r="C357" s="74" t="s">
        <v>116</v>
      </c>
      <c r="D357" s="73">
        <v>1</v>
      </c>
      <c r="E357" s="82">
        <v>825</v>
      </c>
      <c r="F357" s="82">
        <f t="shared" si="41"/>
        <v>825</v>
      </c>
      <c r="G357" s="82">
        <f t="shared" si="42"/>
        <v>275</v>
      </c>
      <c r="H357" s="82">
        <f t="shared" si="37"/>
        <v>275</v>
      </c>
      <c r="I357" s="82">
        <v>4.59</v>
      </c>
      <c r="J357" s="5">
        <v>1100</v>
      </c>
      <c r="K357" s="6">
        <f t="shared" si="43"/>
        <v>1100</v>
      </c>
    </row>
    <row r="358" spans="1:11" s="29" customFormat="1" ht="15.75" x14ac:dyDescent="0.25">
      <c r="A358" s="7">
        <f t="shared" si="46"/>
        <v>188</v>
      </c>
      <c r="B358" s="73" t="s">
        <v>314</v>
      </c>
      <c r="C358" s="74" t="s">
        <v>116</v>
      </c>
      <c r="D358" s="73">
        <v>1</v>
      </c>
      <c r="E358" s="82">
        <v>937.5</v>
      </c>
      <c r="F358" s="82">
        <f t="shared" si="41"/>
        <v>937.5</v>
      </c>
      <c r="G358" s="82">
        <f t="shared" si="42"/>
        <v>312.5</v>
      </c>
      <c r="H358" s="82">
        <f t="shared" si="37"/>
        <v>312.5</v>
      </c>
      <c r="I358" s="82">
        <v>5.21</v>
      </c>
      <c r="J358" s="5">
        <v>1250</v>
      </c>
      <c r="K358" s="6">
        <f t="shared" si="43"/>
        <v>1250</v>
      </c>
    </row>
    <row r="359" spans="1:11" s="29" customFormat="1" ht="15.75" x14ac:dyDescent="0.25">
      <c r="A359" s="7">
        <f t="shared" si="46"/>
        <v>189</v>
      </c>
      <c r="B359" s="73" t="s">
        <v>315</v>
      </c>
      <c r="C359" s="74" t="s">
        <v>116</v>
      </c>
      <c r="D359" s="73">
        <v>1</v>
      </c>
      <c r="E359" s="82">
        <v>735</v>
      </c>
      <c r="F359" s="82">
        <f t="shared" si="41"/>
        <v>735</v>
      </c>
      <c r="G359" s="82">
        <f t="shared" si="42"/>
        <v>245</v>
      </c>
      <c r="H359" s="82">
        <f t="shared" ref="H359" si="47">+G359*D359</f>
        <v>245</v>
      </c>
      <c r="I359" s="82">
        <v>4.09</v>
      </c>
      <c r="J359" s="5">
        <v>980</v>
      </c>
      <c r="K359" s="6">
        <f t="shared" si="43"/>
        <v>980</v>
      </c>
    </row>
    <row r="360" spans="1:11" s="29" customFormat="1" ht="15.75" x14ac:dyDescent="0.25">
      <c r="A360" s="7"/>
      <c r="B360" s="89"/>
      <c r="C360" s="73"/>
      <c r="D360" s="73"/>
      <c r="E360" s="82"/>
      <c r="F360" s="82"/>
      <c r="G360" s="82"/>
      <c r="H360" s="82"/>
      <c r="I360" s="82"/>
      <c r="J360" s="5"/>
      <c r="K360" s="6"/>
    </row>
    <row r="361" spans="1:11" s="29" customFormat="1" ht="15.75" x14ac:dyDescent="0.25">
      <c r="A361" s="7"/>
      <c r="B361" s="89"/>
      <c r="C361" s="73"/>
      <c r="D361" s="73"/>
      <c r="E361" s="82"/>
      <c r="F361" s="82"/>
      <c r="G361" s="82"/>
      <c r="H361" s="82"/>
      <c r="I361" s="82"/>
      <c r="J361" s="5"/>
      <c r="K361" s="6"/>
    </row>
    <row r="362" spans="1:11" s="29" customFormat="1" ht="15.75" x14ac:dyDescent="0.25">
      <c r="A362" s="7"/>
      <c r="B362" s="89"/>
      <c r="C362" s="73"/>
      <c r="D362" s="73"/>
      <c r="E362" s="82"/>
      <c r="F362" s="82"/>
      <c r="G362" s="82"/>
      <c r="H362" s="82"/>
      <c r="I362" s="82"/>
      <c r="J362" s="5"/>
      <c r="K362" s="6"/>
    </row>
    <row r="363" spans="1:11" s="29" customFormat="1" ht="15.75" x14ac:dyDescent="0.25">
      <c r="A363" s="7"/>
      <c r="B363" s="89"/>
      <c r="C363" s="74"/>
      <c r="D363" s="82"/>
      <c r="E363" s="82"/>
      <c r="F363" s="82"/>
      <c r="G363" s="82"/>
      <c r="H363" s="82"/>
      <c r="I363" s="82"/>
      <c r="J363" s="5"/>
      <c r="K363" s="6"/>
    </row>
    <row r="364" spans="1:11" s="29" customFormat="1" ht="15.75" x14ac:dyDescent="0.25">
      <c r="A364" s="7"/>
      <c r="B364" s="89"/>
      <c r="C364" s="74"/>
      <c r="D364" s="82"/>
      <c r="E364" s="82"/>
      <c r="F364" s="82"/>
      <c r="G364" s="82"/>
      <c r="H364" s="82"/>
      <c r="I364" s="82"/>
      <c r="J364" s="5"/>
      <c r="K364" s="6"/>
    </row>
    <row r="365" spans="1:11" s="29" customFormat="1" ht="15.75" x14ac:dyDescent="0.25">
      <c r="A365" s="7"/>
      <c r="B365" s="64"/>
      <c r="C365" s="74"/>
      <c r="D365" s="82"/>
      <c r="E365" s="82"/>
      <c r="F365" s="82"/>
      <c r="G365" s="82"/>
      <c r="H365" s="82"/>
      <c r="I365" s="82"/>
      <c r="J365" s="5"/>
      <c r="K365" s="6"/>
    </row>
    <row r="366" spans="1:11" s="29" customFormat="1" ht="16.5" thickBot="1" x14ac:dyDescent="0.3">
      <c r="A366" s="8"/>
      <c r="B366" s="1"/>
      <c r="C366" s="74"/>
      <c r="D366" s="82"/>
      <c r="E366" s="82"/>
      <c r="F366" s="82"/>
      <c r="G366" s="82"/>
      <c r="H366" s="82"/>
      <c r="I366" s="82"/>
      <c r="J366" s="5"/>
      <c r="K366" s="6"/>
    </row>
    <row r="367" spans="1:11" ht="18.75" x14ac:dyDescent="0.25">
      <c r="A367" s="30"/>
      <c r="B367" s="65"/>
      <c r="C367" s="31"/>
      <c r="D367" s="32"/>
      <c r="E367" s="33"/>
      <c r="F367" s="34"/>
      <c r="G367" s="33"/>
      <c r="H367" s="34"/>
      <c r="I367" s="75"/>
      <c r="J367" s="33"/>
      <c r="K367" s="34"/>
    </row>
    <row r="368" spans="1:11" ht="16.5" x14ac:dyDescent="0.25">
      <c r="A368" s="35"/>
      <c r="B368" s="66" t="s">
        <v>6</v>
      </c>
      <c r="C368" s="36"/>
      <c r="D368" s="37"/>
      <c r="E368" s="99">
        <f>SUM(F14:F366)</f>
        <v>208640.63119999997</v>
      </c>
      <c r="F368" s="100"/>
      <c r="G368" s="99">
        <f>SUM(H14:H366)</f>
        <v>234134.43479999996</v>
      </c>
      <c r="H368" s="100"/>
      <c r="I368" s="76">
        <f>SUM(I19:I367)</f>
        <v>3975.07</v>
      </c>
      <c r="J368" s="99">
        <f>SUM(K14:K366)</f>
        <v>442775.06600000005</v>
      </c>
      <c r="K368" s="100"/>
    </row>
    <row r="369" spans="1:11" ht="16.5" x14ac:dyDescent="0.25">
      <c r="A369" s="38"/>
      <c r="B369" s="67"/>
      <c r="C369" s="39"/>
      <c r="D369" s="40"/>
      <c r="E369" s="41"/>
      <c r="F369" s="42"/>
      <c r="G369" s="41"/>
      <c r="H369" s="42"/>
      <c r="I369" s="77"/>
      <c r="J369" s="41"/>
      <c r="K369" s="42"/>
    </row>
    <row r="370" spans="1:11" ht="16.5" x14ac:dyDescent="0.25">
      <c r="A370" s="35"/>
      <c r="B370" s="66"/>
      <c r="C370" s="43"/>
      <c r="D370" s="37"/>
      <c r="E370" s="44"/>
      <c r="F370" s="45"/>
      <c r="G370" s="44"/>
      <c r="H370" s="45"/>
      <c r="I370" s="78"/>
      <c r="J370" s="44"/>
      <c r="K370" s="45"/>
    </row>
    <row r="371" spans="1:11" ht="16.5" x14ac:dyDescent="0.25">
      <c r="A371" s="35"/>
      <c r="B371" s="66" t="s">
        <v>7</v>
      </c>
      <c r="C371" s="46">
        <v>0.03</v>
      </c>
      <c r="D371" s="37"/>
      <c r="E371" s="99">
        <f>E368*C371</f>
        <v>6259.2189359999993</v>
      </c>
      <c r="F371" s="100"/>
      <c r="G371" s="99">
        <f>G368*C371</f>
        <v>7024.0330439999989</v>
      </c>
      <c r="H371" s="100"/>
      <c r="I371" s="76"/>
      <c r="J371" s="99">
        <f>J368*C371</f>
        <v>13283.251980000001</v>
      </c>
      <c r="K371" s="100"/>
    </row>
    <row r="372" spans="1:11" ht="16.5" x14ac:dyDescent="0.25">
      <c r="A372" s="35"/>
      <c r="B372" s="66"/>
      <c r="C372" s="43"/>
      <c r="D372" s="37"/>
      <c r="E372" s="44"/>
      <c r="F372" s="45"/>
      <c r="G372" s="44"/>
      <c r="H372" s="45"/>
      <c r="I372" s="78"/>
      <c r="J372" s="44"/>
      <c r="K372" s="45"/>
    </row>
    <row r="373" spans="1:11" ht="16.5" x14ac:dyDescent="0.25">
      <c r="A373" s="35"/>
      <c r="B373" s="66" t="s">
        <v>8</v>
      </c>
      <c r="C373" s="46">
        <v>0.2</v>
      </c>
      <c r="D373" s="37"/>
      <c r="E373" s="99">
        <f>+E368*C373</f>
        <v>41728.126239999998</v>
      </c>
      <c r="F373" s="100"/>
      <c r="G373" s="99">
        <f>+G368*C373</f>
        <v>46826.886959999996</v>
      </c>
      <c r="H373" s="100"/>
      <c r="I373" s="76"/>
      <c r="J373" s="99">
        <f>+J368*C373</f>
        <v>88555.013200000016</v>
      </c>
      <c r="K373" s="100"/>
    </row>
    <row r="374" spans="1:11" ht="16.5" x14ac:dyDescent="0.25">
      <c r="A374" s="35"/>
      <c r="B374" s="66"/>
      <c r="C374" s="43"/>
      <c r="D374" s="37"/>
      <c r="E374" s="44"/>
      <c r="F374" s="45"/>
      <c r="G374" s="44"/>
      <c r="H374" s="45"/>
      <c r="I374" s="78"/>
      <c r="J374" s="44"/>
      <c r="K374" s="45"/>
    </row>
    <row r="375" spans="1:11" ht="18.75" x14ac:dyDescent="0.25">
      <c r="A375" s="47"/>
      <c r="B375" s="68" t="s">
        <v>9</v>
      </c>
      <c r="C375" s="48"/>
      <c r="D375" s="49"/>
      <c r="E375" s="97">
        <f>E368+E371+E373</f>
        <v>256627.97637599998</v>
      </c>
      <c r="F375" s="98"/>
      <c r="G375" s="97">
        <f>G368+G371+G373</f>
        <v>287985.35480399994</v>
      </c>
      <c r="H375" s="98"/>
      <c r="I375" s="79"/>
      <c r="J375" s="97">
        <f>J368+J371+J373</f>
        <v>544613.3311800001</v>
      </c>
      <c r="K375" s="98"/>
    </row>
    <row r="376" spans="1:11" ht="19.5" thickBot="1" x14ac:dyDescent="0.3">
      <c r="A376" s="50"/>
      <c r="B376" s="69"/>
      <c r="C376" s="51"/>
      <c r="D376" s="52"/>
      <c r="E376" s="53"/>
      <c r="F376" s="54"/>
      <c r="G376" s="53"/>
      <c r="H376" s="54"/>
      <c r="I376" s="80"/>
      <c r="J376" s="53"/>
      <c r="K376" s="54"/>
    </row>
    <row r="379" spans="1:11" ht="19.5" x14ac:dyDescent="0.25">
      <c r="A379" s="23"/>
      <c r="B379" s="90"/>
    </row>
    <row r="380" spans="1:11" x14ac:dyDescent="0.25">
      <c r="A380" s="23"/>
      <c r="B380" s="3"/>
      <c r="F380" s="55"/>
    </row>
    <row r="381" spans="1:11" x14ac:dyDescent="0.25">
      <c r="A381" s="23"/>
      <c r="B381" s="3"/>
      <c r="F381" s="55"/>
    </row>
    <row r="382" spans="1:11" s="19" customFormat="1" x14ac:dyDescent="0.25">
      <c r="A382" s="23"/>
      <c r="B382" s="3"/>
      <c r="D382" s="21"/>
      <c r="E382" s="22"/>
      <c r="F382" s="23"/>
      <c r="G382" s="23"/>
      <c r="H382" s="23"/>
      <c r="I382" s="23"/>
      <c r="J382" s="23"/>
    </row>
    <row r="383" spans="1:11" s="19" customFormat="1" x14ac:dyDescent="0.25">
      <c r="A383" s="23"/>
      <c r="B383" s="3"/>
      <c r="D383" s="21"/>
      <c r="E383" s="22"/>
      <c r="F383" s="23"/>
      <c r="G383" s="23"/>
      <c r="H383" s="23"/>
      <c r="I383" s="23"/>
      <c r="J383" s="23"/>
    </row>
    <row r="384" spans="1:11" s="19" customFormat="1" x14ac:dyDescent="0.25">
      <c r="A384" s="23"/>
      <c r="B384" s="3"/>
      <c r="D384" s="21"/>
      <c r="E384" s="22"/>
      <c r="F384" s="23"/>
      <c r="G384" s="23"/>
      <c r="H384" s="23"/>
      <c r="I384" s="23"/>
      <c r="J384" s="23"/>
    </row>
  </sheetData>
  <autoFilter ref="A12:K366"/>
  <mergeCells count="13">
    <mergeCell ref="E368:F368"/>
    <mergeCell ref="G368:H368"/>
    <mergeCell ref="J368:K368"/>
    <mergeCell ref="B10:K10"/>
    <mergeCell ref="E375:F375"/>
    <mergeCell ref="G375:H375"/>
    <mergeCell ref="J375:K375"/>
    <mergeCell ref="E371:F371"/>
    <mergeCell ref="G371:H371"/>
    <mergeCell ref="J371:K371"/>
    <mergeCell ref="E373:F373"/>
    <mergeCell ref="G373:H373"/>
    <mergeCell ref="J373:K373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42"/>
  <sheetViews>
    <sheetView topLeftCell="A11" zoomScale="85" zoomScaleNormal="85" workbookViewId="0">
      <selection activeCell="B24" sqref="B24"/>
    </sheetView>
  </sheetViews>
  <sheetFormatPr defaultColWidth="9.140625" defaultRowHeight="15" outlineLevelCol="1" x14ac:dyDescent="0.25"/>
  <cols>
    <col min="1" max="1" width="7.140625" style="19" customWidth="1"/>
    <col min="2" max="2" width="71.42578125" style="20" customWidth="1"/>
    <col min="3" max="3" width="11.28515625" style="19" customWidth="1"/>
    <col min="4" max="4" width="11.28515625" style="21" customWidth="1"/>
    <col min="5" max="5" width="13.42578125" style="22" customWidth="1" outlineLevel="1"/>
    <col min="6" max="6" width="15.7109375" style="23" customWidth="1" outlineLevel="1"/>
    <col min="7" max="7" width="10.7109375" style="23" customWidth="1" outlineLevel="1"/>
    <col min="8" max="8" width="17.42578125" style="23" customWidth="1" outlineLevel="1"/>
    <col min="9" max="9" width="12.28515625" style="23" bestFit="1" customWidth="1"/>
    <col min="10" max="10" width="14.5703125" style="23" customWidth="1"/>
    <col min="11" max="11" width="2.5703125" style="23" customWidth="1"/>
    <col min="12" max="16384" width="9.140625" style="23"/>
  </cols>
  <sheetData>
    <row r="2" spans="1:10" s="14" customFormat="1" ht="22.5" x14ac:dyDescent="0.25">
      <c r="A2" s="13"/>
      <c r="B2" s="101" t="s">
        <v>68</v>
      </c>
      <c r="C2" s="101"/>
      <c r="D2" s="101"/>
      <c r="E2" s="101"/>
      <c r="F2" s="101"/>
      <c r="G2" s="101"/>
      <c r="H2" s="101"/>
      <c r="I2" s="101"/>
      <c r="J2" s="101"/>
    </row>
    <row r="3" spans="1:10" s="14" customFormat="1" ht="23.25" customHeight="1" x14ac:dyDescent="0.25">
      <c r="A3" s="13"/>
      <c r="B3" s="15"/>
      <c r="C3" s="16"/>
      <c r="D3" s="17"/>
      <c r="E3" s="17"/>
      <c r="F3" s="17"/>
      <c r="G3" s="17"/>
      <c r="H3" s="17"/>
      <c r="I3" s="18"/>
      <c r="J3" s="18"/>
    </row>
    <row r="4" spans="1:10" s="14" customFormat="1" ht="22.5" x14ac:dyDescent="0.25">
      <c r="A4" s="13"/>
      <c r="B4" s="101" t="s">
        <v>69</v>
      </c>
      <c r="C4" s="101"/>
      <c r="D4" s="101"/>
      <c r="E4" s="101"/>
      <c r="F4" s="101"/>
      <c r="G4" s="101"/>
      <c r="H4" s="101"/>
      <c r="I4" s="101"/>
      <c r="J4" s="101"/>
    </row>
    <row r="5" spans="1:10" s="14" customFormat="1" ht="23.25" customHeight="1" x14ac:dyDescent="0.25">
      <c r="A5" s="13"/>
      <c r="B5" s="15"/>
      <c r="C5" s="16"/>
      <c r="D5" s="17"/>
      <c r="E5" s="17"/>
      <c r="F5" s="17"/>
      <c r="G5" s="17"/>
      <c r="H5" s="17"/>
      <c r="I5" s="18"/>
      <c r="J5" s="18"/>
    </row>
    <row r="6" spans="1:10" s="14" customFormat="1" ht="23.25" customHeight="1" x14ac:dyDescent="0.25">
      <c r="A6" s="13"/>
      <c r="B6" s="101" t="s">
        <v>70</v>
      </c>
      <c r="C6" s="101"/>
      <c r="D6" s="101"/>
      <c r="E6" s="101"/>
      <c r="F6" s="101"/>
      <c r="G6" s="101"/>
      <c r="H6" s="101"/>
      <c r="I6" s="101"/>
      <c r="J6" s="101"/>
    </row>
    <row r="7" spans="1:10" s="14" customFormat="1" ht="23.25" customHeight="1" x14ac:dyDescent="0.25">
      <c r="A7" s="13"/>
      <c r="B7" s="15"/>
      <c r="C7" s="16"/>
      <c r="D7" s="17"/>
      <c r="E7" s="17"/>
      <c r="F7" s="17"/>
      <c r="G7" s="17"/>
      <c r="H7" s="17"/>
      <c r="I7" s="18"/>
      <c r="J7" s="18"/>
    </row>
    <row r="8" spans="1:10" s="14" customFormat="1" ht="23.25" customHeight="1" x14ac:dyDescent="0.25">
      <c r="A8" s="13"/>
      <c r="B8" s="101" t="s">
        <v>0</v>
      </c>
      <c r="C8" s="101"/>
      <c r="D8" s="101"/>
      <c r="E8" s="101"/>
      <c r="F8" s="101"/>
      <c r="G8" s="101"/>
      <c r="H8" s="101"/>
      <c r="I8" s="101"/>
      <c r="J8" s="101"/>
    </row>
    <row r="9" spans="1:10" ht="15" customHeight="1" x14ac:dyDescent="0.25"/>
    <row r="10" spans="1:10" ht="25.5" x14ac:dyDescent="0.25">
      <c r="B10" s="102" t="s">
        <v>71</v>
      </c>
      <c r="C10" s="102"/>
      <c r="D10" s="102"/>
      <c r="E10" s="102"/>
      <c r="F10" s="102"/>
      <c r="G10" s="102"/>
      <c r="H10" s="102"/>
      <c r="I10" s="102"/>
      <c r="J10" s="102"/>
    </row>
    <row r="11" spans="1:10" ht="15.75" thickBot="1" x14ac:dyDescent="0.3">
      <c r="E11" s="21"/>
      <c r="F11" s="21"/>
      <c r="G11" s="21"/>
      <c r="H11" s="21"/>
      <c r="I11" s="22"/>
    </row>
    <row r="12" spans="1:10" s="28" customFormat="1" ht="28.5" x14ac:dyDescent="0.25">
      <c r="A12" s="24"/>
      <c r="B12" s="57" t="s">
        <v>1</v>
      </c>
      <c r="C12" s="25" t="s">
        <v>2</v>
      </c>
      <c r="D12" s="26" t="s">
        <v>3</v>
      </c>
      <c r="E12" s="26" t="s">
        <v>10</v>
      </c>
      <c r="F12" s="26" t="s">
        <v>11</v>
      </c>
      <c r="G12" s="26" t="s">
        <v>12</v>
      </c>
      <c r="H12" s="26" t="s">
        <v>13</v>
      </c>
      <c r="I12" s="26" t="s">
        <v>4</v>
      </c>
      <c r="J12" s="27" t="s">
        <v>5</v>
      </c>
    </row>
    <row r="13" spans="1:10" s="29" customFormat="1" ht="15.75" x14ac:dyDescent="0.25">
      <c r="A13" s="7"/>
      <c r="B13" s="58"/>
      <c r="C13" s="4"/>
      <c r="D13" s="5"/>
      <c r="E13" s="5"/>
      <c r="F13" s="5"/>
      <c r="G13" s="5"/>
      <c r="H13" s="5"/>
      <c r="I13" s="5"/>
      <c r="J13" s="6"/>
    </row>
    <row r="14" spans="1:10" s="29" customFormat="1" ht="18.75" x14ac:dyDescent="0.3">
      <c r="A14" s="7"/>
      <c r="B14" s="70" t="s">
        <v>14</v>
      </c>
      <c r="C14" s="9"/>
      <c r="D14" s="5"/>
      <c r="E14" s="5"/>
      <c r="F14" s="5"/>
      <c r="G14" s="5"/>
      <c r="H14" s="5"/>
      <c r="I14" s="5"/>
      <c r="J14" s="6"/>
    </row>
    <row r="15" spans="1:10" s="29" customFormat="1" ht="15" customHeight="1" x14ac:dyDescent="0.25">
      <c r="A15" s="7"/>
      <c r="B15" s="59"/>
      <c r="C15" s="9"/>
      <c r="D15" s="5"/>
      <c r="E15" s="5"/>
      <c r="F15" s="5"/>
      <c r="G15" s="5"/>
      <c r="H15" s="5"/>
      <c r="I15" s="5"/>
      <c r="J15" s="6"/>
    </row>
    <row r="16" spans="1:10" s="29" customFormat="1" ht="15.75" x14ac:dyDescent="0.25">
      <c r="A16" s="7">
        <v>1</v>
      </c>
      <c r="B16" s="60" t="s">
        <v>15</v>
      </c>
      <c r="C16" s="9"/>
      <c r="D16" s="11"/>
      <c r="E16" s="11"/>
      <c r="F16" s="11"/>
      <c r="G16" s="11"/>
      <c r="H16" s="11"/>
      <c r="I16" s="5"/>
      <c r="J16" s="6"/>
    </row>
    <row r="17" spans="1:13" s="29" customFormat="1" ht="15.75" x14ac:dyDescent="0.25">
      <c r="A17" s="7"/>
      <c r="B17" s="59" t="s">
        <v>16</v>
      </c>
      <c r="C17" s="9" t="s">
        <v>66</v>
      </c>
      <c r="D17" s="9">
        <v>1286</v>
      </c>
      <c r="E17" s="11">
        <v>1.3</v>
      </c>
      <c r="F17" s="11">
        <f>+E17*D17</f>
        <v>1671.8</v>
      </c>
      <c r="G17" s="11">
        <f t="shared" ref="G17:G57" si="0">+I17-E17</f>
        <v>1.2</v>
      </c>
      <c r="H17" s="11">
        <f>+G17*D17</f>
        <v>1543.2</v>
      </c>
      <c r="I17" s="5">
        <v>2.5</v>
      </c>
      <c r="J17" s="6">
        <f t="shared" ref="J17:J80" si="1">I17*D17</f>
        <v>3215</v>
      </c>
      <c r="L17" s="29" t="s">
        <v>66</v>
      </c>
      <c r="M17" s="29" t="str">
        <f>+IF(C17=L17,"OK","NO")</f>
        <v>OK</v>
      </c>
    </row>
    <row r="18" spans="1:13" s="29" customFormat="1" ht="15.75" x14ac:dyDescent="0.25">
      <c r="A18" s="7"/>
      <c r="B18" s="59" t="s">
        <v>17</v>
      </c>
      <c r="C18" s="9" t="s">
        <v>67</v>
      </c>
      <c r="D18" s="9">
        <v>1158</v>
      </c>
      <c r="E18" s="11">
        <v>0.42</v>
      </c>
      <c r="F18" s="11">
        <f t="shared" ref="F18:F116" si="2">+E18*D18</f>
        <v>486.35999999999996</v>
      </c>
      <c r="G18" s="11">
        <f t="shared" si="0"/>
        <v>0.58000000000000007</v>
      </c>
      <c r="H18" s="11">
        <f t="shared" ref="H18:H116" si="3">+G18*D18</f>
        <v>671.6400000000001</v>
      </c>
      <c r="I18" s="5">
        <v>1</v>
      </c>
      <c r="J18" s="6">
        <f t="shared" si="1"/>
        <v>1158</v>
      </c>
      <c r="L18" s="29" t="s">
        <v>67</v>
      </c>
      <c r="M18" s="29" t="str">
        <f t="shared" ref="M18:M23" si="4">+IF(C18=L18,"OK","NO")</f>
        <v>OK</v>
      </c>
    </row>
    <row r="19" spans="1:13" s="29" customFormat="1" ht="15.75" x14ac:dyDescent="0.25">
      <c r="A19" s="7"/>
      <c r="B19" s="59" t="s">
        <v>18</v>
      </c>
      <c r="C19" s="9" t="s">
        <v>67</v>
      </c>
      <c r="D19" s="9">
        <v>1158</v>
      </c>
      <c r="E19" s="11">
        <v>1.3</v>
      </c>
      <c r="F19" s="11">
        <f t="shared" si="2"/>
        <v>1505.4</v>
      </c>
      <c r="G19" s="11">
        <f t="shared" si="0"/>
        <v>1.5999999999999999</v>
      </c>
      <c r="H19" s="11">
        <f t="shared" si="3"/>
        <v>1852.8</v>
      </c>
      <c r="I19" s="5">
        <v>2.9</v>
      </c>
      <c r="J19" s="6">
        <f t="shared" si="1"/>
        <v>3358.2</v>
      </c>
      <c r="L19" s="29" t="s">
        <v>67</v>
      </c>
      <c r="M19" s="29" t="str">
        <f t="shared" si="4"/>
        <v>OK</v>
      </c>
    </row>
    <row r="20" spans="1:13" s="29" customFormat="1" ht="15.75" x14ac:dyDescent="0.25">
      <c r="A20" s="7"/>
      <c r="B20" s="59" t="s">
        <v>19</v>
      </c>
      <c r="C20" s="9" t="s">
        <v>66</v>
      </c>
      <c r="D20" s="9">
        <v>375</v>
      </c>
      <c r="E20" s="11">
        <v>0.4</v>
      </c>
      <c r="F20" s="11">
        <f t="shared" si="2"/>
        <v>150</v>
      </c>
      <c r="G20" s="11">
        <f t="shared" si="0"/>
        <v>0.79999999999999993</v>
      </c>
      <c r="H20" s="11">
        <f t="shared" si="3"/>
        <v>300</v>
      </c>
      <c r="I20" s="5">
        <v>1.2</v>
      </c>
      <c r="J20" s="6">
        <f t="shared" si="1"/>
        <v>450</v>
      </c>
      <c r="L20" s="29" t="s">
        <v>66</v>
      </c>
      <c r="M20" s="29" t="str">
        <f t="shared" si="4"/>
        <v>OK</v>
      </c>
    </row>
    <row r="21" spans="1:13" s="29" customFormat="1" ht="15.75" x14ac:dyDescent="0.25">
      <c r="A21" s="7"/>
      <c r="B21" s="59" t="s">
        <v>20</v>
      </c>
      <c r="C21" s="9" t="s">
        <v>67</v>
      </c>
      <c r="D21" s="9">
        <v>33</v>
      </c>
      <c r="E21" s="11">
        <v>0.3</v>
      </c>
      <c r="F21" s="11">
        <f t="shared" si="2"/>
        <v>9.9</v>
      </c>
      <c r="G21" s="11">
        <f t="shared" si="0"/>
        <v>0.60000000000000009</v>
      </c>
      <c r="H21" s="11">
        <f t="shared" si="3"/>
        <v>19.800000000000004</v>
      </c>
      <c r="I21" s="5">
        <v>0.9</v>
      </c>
      <c r="J21" s="6">
        <f t="shared" si="1"/>
        <v>29.7</v>
      </c>
      <c r="L21" s="29" t="s">
        <v>67</v>
      </c>
      <c r="M21" s="29" t="str">
        <f t="shared" si="4"/>
        <v>OK</v>
      </c>
    </row>
    <row r="22" spans="1:13" s="29" customFormat="1" ht="15.75" x14ac:dyDescent="0.25">
      <c r="A22" s="7"/>
      <c r="B22" s="59" t="s">
        <v>21</v>
      </c>
      <c r="C22" s="9" t="s">
        <v>66</v>
      </c>
      <c r="D22" s="9">
        <v>1286</v>
      </c>
      <c r="E22" s="11">
        <v>1.3</v>
      </c>
      <c r="F22" s="11">
        <f>+E22*D22</f>
        <v>1671.8</v>
      </c>
      <c r="G22" s="11">
        <f t="shared" si="0"/>
        <v>1.2</v>
      </c>
      <c r="H22" s="11">
        <f>+G22*D22</f>
        <v>1543.2</v>
      </c>
      <c r="I22" s="5">
        <v>2.5</v>
      </c>
      <c r="J22" s="6">
        <f t="shared" si="1"/>
        <v>3215</v>
      </c>
      <c r="L22" s="29" t="s">
        <v>66</v>
      </c>
      <c r="M22" s="29" t="str">
        <f t="shared" si="4"/>
        <v>OK</v>
      </c>
    </row>
    <row r="23" spans="1:13" s="29" customFormat="1" ht="15.75" x14ac:dyDescent="0.25">
      <c r="A23" s="7"/>
      <c r="B23" s="59" t="s">
        <v>22</v>
      </c>
      <c r="C23" s="9" t="s">
        <v>66</v>
      </c>
      <c r="D23" s="9">
        <v>2572</v>
      </c>
      <c r="E23" s="11">
        <v>0.4</v>
      </c>
      <c r="F23" s="11">
        <f t="shared" si="2"/>
        <v>1028.8</v>
      </c>
      <c r="G23" s="11">
        <f t="shared" si="0"/>
        <v>0.79999999999999993</v>
      </c>
      <c r="H23" s="11">
        <f t="shared" si="3"/>
        <v>2057.6</v>
      </c>
      <c r="I23" s="5">
        <v>1.2</v>
      </c>
      <c r="J23" s="6">
        <f t="shared" si="1"/>
        <v>3086.4</v>
      </c>
      <c r="L23" s="29" t="s">
        <v>66</v>
      </c>
      <c r="M23" s="29" t="str">
        <f t="shared" si="4"/>
        <v>OK</v>
      </c>
    </row>
    <row r="24" spans="1:13" s="29" customFormat="1" ht="15.75" x14ac:dyDescent="0.25">
      <c r="A24" s="7"/>
      <c r="B24" s="59"/>
      <c r="C24" s="9"/>
      <c r="D24" s="9"/>
      <c r="E24" s="11"/>
      <c r="F24" s="11"/>
      <c r="G24" s="11"/>
      <c r="H24" s="11"/>
      <c r="I24" s="5"/>
      <c r="J24" s="6"/>
    </row>
    <row r="25" spans="1:13" s="29" customFormat="1" ht="15.75" x14ac:dyDescent="0.25">
      <c r="A25" s="7">
        <v>2</v>
      </c>
      <c r="B25" s="60" t="s">
        <v>23</v>
      </c>
      <c r="C25" s="9"/>
      <c r="D25" s="9"/>
      <c r="E25" s="11"/>
      <c r="F25" s="11"/>
      <c r="G25" s="11"/>
      <c r="H25" s="11"/>
      <c r="I25" s="5"/>
      <c r="J25" s="6"/>
    </row>
    <row r="26" spans="1:13" s="29" customFormat="1" ht="15.75" x14ac:dyDescent="0.25">
      <c r="A26" s="7"/>
      <c r="B26" s="59" t="s">
        <v>16</v>
      </c>
      <c r="C26" s="9" t="s">
        <v>66</v>
      </c>
      <c r="D26" s="9">
        <v>13006</v>
      </c>
      <c r="E26" s="11">
        <v>1.3</v>
      </c>
      <c r="F26" s="11">
        <f>+E26*D26</f>
        <v>16907.8</v>
      </c>
      <c r="G26" s="11">
        <f t="shared" si="0"/>
        <v>1.2</v>
      </c>
      <c r="H26" s="11">
        <f>+G26*D26</f>
        <v>15607.199999999999</v>
      </c>
      <c r="I26" s="5">
        <v>2.5</v>
      </c>
      <c r="J26" s="6">
        <f t="shared" si="1"/>
        <v>32515</v>
      </c>
      <c r="L26" s="29" t="s">
        <v>66</v>
      </c>
      <c r="M26" s="29" t="str">
        <f t="shared" ref="M26:M32" si="5">+IF(C26=L26,"OK","NO")</f>
        <v>OK</v>
      </c>
    </row>
    <row r="27" spans="1:13" s="29" customFormat="1" ht="15.75" x14ac:dyDescent="0.25">
      <c r="A27" s="7"/>
      <c r="B27" s="59" t="s">
        <v>17</v>
      </c>
      <c r="C27" s="9" t="s">
        <v>67</v>
      </c>
      <c r="D27" s="9">
        <v>11706</v>
      </c>
      <c r="E27" s="11">
        <v>0.42</v>
      </c>
      <c r="F27" s="11">
        <f t="shared" ref="F27" si="6">+E27*D27</f>
        <v>4916.5199999999995</v>
      </c>
      <c r="G27" s="11">
        <f t="shared" si="0"/>
        <v>0.58000000000000007</v>
      </c>
      <c r="H27" s="11">
        <f t="shared" ref="H27" si="7">+G27*D27</f>
        <v>6789.4800000000005</v>
      </c>
      <c r="I27" s="5">
        <v>1</v>
      </c>
      <c r="J27" s="6">
        <f t="shared" si="1"/>
        <v>11706</v>
      </c>
      <c r="L27" s="29" t="s">
        <v>67</v>
      </c>
      <c r="M27" s="29" t="str">
        <f t="shared" si="5"/>
        <v>OK</v>
      </c>
    </row>
    <row r="28" spans="1:13" s="29" customFormat="1" ht="15.75" x14ac:dyDescent="0.25">
      <c r="A28" s="7"/>
      <c r="B28" s="59" t="s">
        <v>24</v>
      </c>
      <c r="C28" s="9" t="s">
        <v>67</v>
      </c>
      <c r="D28" s="9">
        <v>11706</v>
      </c>
      <c r="E28" s="11">
        <v>1.95</v>
      </c>
      <c r="F28" s="11">
        <f t="shared" si="2"/>
        <v>22826.7</v>
      </c>
      <c r="G28" s="11">
        <f t="shared" si="0"/>
        <v>1.5999999999999999</v>
      </c>
      <c r="H28" s="11">
        <f t="shared" si="3"/>
        <v>18729.599999999999</v>
      </c>
      <c r="I28" s="5">
        <v>3.55</v>
      </c>
      <c r="J28" s="6">
        <f t="shared" si="1"/>
        <v>41556.299999999996</v>
      </c>
      <c r="L28" s="29" t="s">
        <v>67</v>
      </c>
      <c r="M28" s="29" t="str">
        <f t="shared" si="5"/>
        <v>OK</v>
      </c>
    </row>
    <row r="29" spans="1:13" s="29" customFormat="1" ht="15.75" x14ac:dyDescent="0.25">
      <c r="A29" s="7"/>
      <c r="B29" s="59" t="s">
        <v>19</v>
      </c>
      <c r="C29" s="9" t="s">
        <v>66</v>
      </c>
      <c r="D29" s="9">
        <v>11989</v>
      </c>
      <c r="E29" s="11">
        <v>0.4</v>
      </c>
      <c r="F29" s="11">
        <f t="shared" si="2"/>
        <v>4795.6000000000004</v>
      </c>
      <c r="G29" s="11">
        <f t="shared" si="0"/>
        <v>0.79999999999999993</v>
      </c>
      <c r="H29" s="11">
        <f t="shared" si="3"/>
        <v>9591.1999999999989</v>
      </c>
      <c r="I29" s="5">
        <v>1.2</v>
      </c>
      <c r="J29" s="6">
        <f t="shared" si="1"/>
        <v>14386.8</v>
      </c>
      <c r="L29" s="29" t="s">
        <v>66</v>
      </c>
      <c r="M29" s="29" t="str">
        <f t="shared" si="5"/>
        <v>OK</v>
      </c>
    </row>
    <row r="30" spans="1:13" s="29" customFormat="1" ht="15.75" x14ac:dyDescent="0.25">
      <c r="A30" s="7"/>
      <c r="B30" s="59" t="s">
        <v>20</v>
      </c>
      <c r="C30" s="9" t="s">
        <v>67</v>
      </c>
      <c r="D30" s="9">
        <v>1411</v>
      </c>
      <c r="E30" s="11">
        <v>0.3</v>
      </c>
      <c r="F30" s="11">
        <f t="shared" si="2"/>
        <v>423.3</v>
      </c>
      <c r="G30" s="11">
        <f t="shared" si="0"/>
        <v>0.60000000000000009</v>
      </c>
      <c r="H30" s="11">
        <f t="shared" si="3"/>
        <v>846.60000000000014</v>
      </c>
      <c r="I30" s="5">
        <v>0.9</v>
      </c>
      <c r="J30" s="6">
        <f t="shared" si="1"/>
        <v>1269.9000000000001</v>
      </c>
      <c r="L30" s="29" t="s">
        <v>67</v>
      </c>
      <c r="M30" s="29" t="str">
        <f t="shared" si="5"/>
        <v>OK</v>
      </c>
    </row>
    <row r="31" spans="1:13" s="29" customFormat="1" ht="15.75" x14ac:dyDescent="0.25">
      <c r="A31" s="7"/>
      <c r="B31" s="59" t="s">
        <v>21</v>
      </c>
      <c r="C31" s="9" t="s">
        <v>66</v>
      </c>
      <c r="D31" s="9">
        <v>13006</v>
      </c>
      <c r="E31" s="11">
        <v>1.3</v>
      </c>
      <c r="F31" s="11">
        <f>+E31*D31</f>
        <v>16907.8</v>
      </c>
      <c r="G31" s="11">
        <f t="shared" si="0"/>
        <v>1.2</v>
      </c>
      <c r="H31" s="11">
        <f>+G31*D31</f>
        <v>15607.199999999999</v>
      </c>
      <c r="I31" s="5">
        <v>2.5</v>
      </c>
      <c r="J31" s="6">
        <f t="shared" si="1"/>
        <v>32515</v>
      </c>
      <c r="L31" s="29" t="s">
        <v>66</v>
      </c>
      <c r="M31" s="29" t="str">
        <f t="shared" si="5"/>
        <v>OK</v>
      </c>
    </row>
    <row r="32" spans="1:13" s="29" customFormat="1" ht="15.75" x14ac:dyDescent="0.25">
      <c r="A32" s="7"/>
      <c r="B32" s="59" t="s">
        <v>22</v>
      </c>
      <c r="C32" s="9" t="s">
        <v>66</v>
      </c>
      <c r="D32" s="9">
        <v>26012</v>
      </c>
      <c r="E32" s="11">
        <v>0.4</v>
      </c>
      <c r="F32" s="11">
        <f t="shared" ref="F32" si="8">+E32*D32</f>
        <v>10404.800000000001</v>
      </c>
      <c r="G32" s="11">
        <f t="shared" si="0"/>
        <v>0.79999999999999993</v>
      </c>
      <c r="H32" s="11">
        <f t="shared" ref="H32" si="9">+G32*D32</f>
        <v>20809.599999999999</v>
      </c>
      <c r="I32" s="5">
        <v>1.2</v>
      </c>
      <c r="J32" s="6">
        <f t="shared" si="1"/>
        <v>31214.399999999998</v>
      </c>
      <c r="L32" s="29" t="s">
        <v>66</v>
      </c>
      <c r="M32" s="29" t="str">
        <f t="shared" si="5"/>
        <v>OK</v>
      </c>
    </row>
    <row r="33" spans="1:13" s="29" customFormat="1" ht="15.75" x14ac:dyDescent="0.25">
      <c r="A33" s="7"/>
      <c r="B33" s="59"/>
      <c r="C33" s="9"/>
      <c r="D33" s="9"/>
      <c r="E33" s="11"/>
      <c r="F33" s="11"/>
      <c r="G33" s="11"/>
      <c r="H33" s="11"/>
      <c r="I33" s="5"/>
      <c r="J33" s="6"/>
    </row>
    <row r="34" spans="1:13" s="29" customFormat="1" ht="15.75" x14ac:dyDescent="0.25">
      <c r="A34" s="7">
        <v>3</v>
      </c>
      <c r="B34" s="60" t="s">
        <v>25</v>
      </c>
      <c r="C34" s="9"/>
      <c r="D34" s="9"/>
      <c r="E34" s="11"/>
      <c r="F34" s="11"/>
      <c r="G34" s="11"/>
      <c r="H34" s="11"/>
      <c r="I34" s="5"/>
      <c r="J34" s="6"/>
    </row>
    <row r="35" spans="1:13" s="29" customFormat="1" ht="15.75" x14ac:dyDescent="0.25">
      <c r="A35" s="7"/>
      <c r="B35" s="59" t="s">
        <v>16</v>
      </c>
      <c r="C35" s="9" t="s">
        <v>66</v>
      </c>
      <c r="D35" s="9">
        <v>144</v>
      </c>
      <c r="E35" s="11">
        <v>1.3</v>
      </c>
      <c r="F35" s="11">
        <f>+E35*D35</f>
        <v>187.20000000000002</v>
      </c>
      <c r="G35" s="11">
        <f t="shared" si="0"/>
        <v>1.2</v>
      </c>
      <c r="H35" s="11">
        <f>+G35*D35</f>
        <v>172.79999999999998</v>
      </c>
      <c r="I35" s="5">
        <v>2.5</v>
      </c>
      <c r="J35" s="6">
        <f t="shared" si="1"/>
        <v>360</v>
      </c>
      <c r="L35" s="29" t="s">
        <v>66</v>
      </c>
      <c r="M35" s="29" t="str">
        <f t="shared" ref="M35:M39" si="10">+IF(C35=L35,"OK","NO")</f>
        <v>OK</v>
      </c>
    </row>
    <row r="36" spans="1:13" s="29" customFormat="1" ht="15.75" x14ac:dyDescent="0.25">
      <c r="A36" s="7"/>
      <c r="B36" s="59" t="s">
        <v>17</v>
      </c>
      <c r="C36" s="9" t="s">
        <v>67</v>
      </c>
      <c r="D36" s="9">
        <v>130</v>
      </c>
      <c r="E36" s="11">
        <v>0.42</v>
      </c>
      <c r="F36" s="11">
        <f t="shared" ref="F36" si="11">+E36*D36</f>
        <v>54.6</v>
      </c>
      <c r="G36" s="11">
        <f t="shared" si="0"/>
        <v>0.58000000000000007</v>
      </c>
      <c r="H36" s="11">
        <f t="shared" ref="H36" si="12">+G36*D36</f>
        <v>75.400000000000006</v>
      </c>
      <c r="I36" s="5">
        <v>1</v>
      </c>
      <c r="J36" s="6">
        <f t="shared" si="1"/>
        <v>130</v>
      </c>
      <c r="L36" s="29" t="s">
        <v>67</v>
      </c>
      <c r="M36" s="29" t="str">
        <f t="shared" si="10"/>
        <v>OK</v>
      </c>
    </row>
    <row r="37" spans="1:13" s="29" customFormat="1" ht="15.75" x14ac:dyDescent="0.25">
      <c r="A37" s="7"/>
      <c r="B37" s="59" t="s">
        <v>26</v>
      </c>
      <c r="C37" s="9" t="s">
        <v>67</v>
      </c>
      <c r="D37" s="9">
        <v>130</v>
      </c>
      <c r="E37" s="11">
        <v>3.5</v>
      </c>
      <c r="F37" s="11">
        <f t="shared" si="2"/>
        <v>455</v>
      </c>
      <c r="G37" s="11">
        <f t="shared" si="0"/>
        <v>1.5</v>
      </c>
      <c r="H37" s="11">
        <f t="shared" si="3"/>
        <v>195</v>
      </c>
      <c r="I37" s="5">
        <v>5</v>
      </c>
      <c r="J37" s="6">
        <f t="shared" si="1"/>
        <v>650</v>
      </c>
      <c r="L37" s="29" t="s">
        <v>67</v>
      </c>
      <c r="M37" s="29" t="str">
        <f t="shared" si="10"/>
        <v>OK</v>
      </c>
    </row>
    <row r="38" spans="1:13" s="29" customFormat="1" ht="15.75" x14ac:dyDescent="0.25">
      <c r="A38" s="7"/>
      <c r="B38" s="59" t="s">
        <v>21</v>
      </c>
      <c r="C38" s="9" t="s">
        <v>66</v>
      </c>
      <c r="D38" s="9">
        <v>144</v>
      </c>
      <c r="E38" s="11">
        <v>1.3</v>
      </c>
      <c r="F38" s="11">
        <f>+E38*D38</f>
        <v>187.20000000000002</v>
      </c>
      <c r="G38" s="11">
        <f t="shared" si="0"/>
        <v>1.2</v>
      </c>
      <c r="H38" s="11">
        <f>+G38*D38</f>
        <v>172.79999999999998</v>
      </c>
      <c r="I38" s="5">
        <v>2.5</v>
      </c>
      <c r="J38" s="6">
        <f t="shared" si="1"/>
        <v>360</v>
      </c>
      <c r="L38" s="29" t="s">
        <v>66</v>
      </c>
      <c r="M38" s="29" t="str">
        <f t="shared" si="10"/>
        <v>OK</v>
      </c>
    </row>
    <row r="39" spans="1:13" s="29" customFormat="1" ht="15.75" x14ac:dyDescent="0.25">
      <c r="A39" s="7"/>
      <c r="B39" s="59" t="s">
        <v>22</v>
      </c>
      <c r="C39" s="9" t="s">
        <v>66</v>
      </c>
      <c r="D39" s="9">
        <v>288</v>
      </c>
      <c r="E39" s="11">
        <v>0.4</v>
      </c>
      <c r="F39" s="11">
        <f t="shared" ref="F39" si="13">+E39*D39</f>
        <v>115.2</v>
      </c>
      <c r="G39" s="11">
        <f t="shared" si="0"/>
        <v>0.79999999999999993</v>
      </c>
      <c r="H39" s="11">
        <f t="shared" ref="H39" si="14">+G39*D39</f>
        <v>230.39999999999998</v>
      </c>
      <c r="I39" s="5">
        <v>1.2</v>
      </c>
      <c r="J39" s="6">
        <f t="shared" si="1"/>
        <v>345.59999999999997</v>
      </c>
      <c r="L39" s="29" t="s">
        <v>66</v>
      </c>
      <c r="M39" s="29" t="str">
        <f t="shared" si="10"/>
        <v>OK</v>
      </c>
    </row>
    <row r="40" spans="1:13" s="29" customFormat="1" ht="15.75" x14ac:dyDescent="0.25">
      <c r="A40" s="7"/>
      <c r="B40" s="59"/>
      <c r="C40" s="9"/>
      <c r="D40" s="9"/>
      <c r="E40" s="11"/>
      <c r="F40" s="11"/>
      <c r="G40" s="11"/>
      <c r="H40" s="11"/>
      <c r="I40" s="5"/>
      <c r="J40" s="6"/>
    </row>
    <row r="41" spans="1:13" s="29" customFormat="1" ht="15.75" x14ac:dyDescent="0.25">
      <c r="A41" s="7">
        <v>4</v>
      </c>
      <c r="B41" s="60" t="s">
        <v>27</v>
      </c>
      <c r="C41" s="9"/>
      <c r="D41" s="9"/>
      <c r="E41" s="11"/>
      <c r="F41" s="11"/>
      <c r="G41" s="11"/>
      <c r="H41" s="11"/>
      <c r="I41" s="5"/>
      <c r="J41" s="6"/>
    </row>
    <row r="42" spans="1:13" s="29" customFormat="1" ht="15.75" x14ac:dyDescent="0.25">
      <c r="A42" s="7"/>
      <c r="B42" s="59" t="s">
        <v>28</v>
      </c>
      <c r="C42" s="9" t="s">
        <v>66</v>
      </c>
      <c r="D42" s="9">
        <v>1809</v>
      </c>
      <c r="E42" s="11">
        <v>1.3</v>
      </c>
      <c r="F42" s="11">
        <f>+E42*D42</f>
        <v>2351.7000000000003</v>
      </c>
      <c r="G42" s="11">
        <f t="shared" si="0"/>
        <v>1.2</v>
      </c>
      <c r="H42" s="11">
        <f>+G42*D42</f>
        <v>2170.7999999999997</v>
      </c>
      <c r="I42" s="5">
        <v>2.5</v>
      </c>
      <c r="J42" s="6">
        <f t="shared" si="1"/>
        <v>4522.5</v>
      </c>
      <c r="L42" s="29" t="s">
        <v>66</v>
      </c>
      <c r="M42" s="29" t="str">
        <f t="shared" ref="M42:M48" si="15">+IF(C42=L42,"OK","NO")</f>
        <v>OK</v>
      </c>
    </row>
    <row r="43" spans="1:13" s="29" customFormat="1" ht="15.75" x14ac:dyDescent="0.25">
      <c r="A43" s="7"/>
      <c r="B43" s="59" t="s">
        <v>29</v>
      </c>
      <c r="C43" s="9" t="s">
        <v>67</v>
      </c>
      <c r="D43" s="9">
        <v>1629</v>
      </c>
      <c r="E43" s="11">
        <v>0.42</v>
      </c>
      <c r="F43" s="11">
        <f t="shared" ref="F43:F44" si="16">+E43*D43</f>
        <v>684.18</v>
      </c>
      <c r="G43" s="11">
        <f t="shared" si="0"/>
        <v>0.58000000000000007</v>
      </c>
      <c r="H43" s="11">
        <f t="shared" ref="H43:H44" si="17">+G43*D43</f>
        <v>944.82000000000016</v>
      </c>
      <c r="I43" s="5">
        <v>1</v>
      </c>
      <c r="J43" s="6">
        <f t="shared" si="1"/>
        <v>1629</v>
      </c>
      <c r="L43" s="29" t="s">
        <v>67</v>
      </c>
      <c r="M43" s="29" t="str">
        <f t="shared" si="15"/>
        <v>OK</v>
      </c>
    </row>
    <row r="44" spans="1:13" s="29" customFormat="1" ht="15.75" x14ac:dyDescent="0.25">
      <c r="A44" s="7"/>
      <c r="B44" s="59" t="s">
        <v>18</v>
      </c>
      <c r="C44" s="9" t="s">
        <v>67</v>
      </c>
      <c r="D44" s="9">
        <v>1629</v>
      </c>
      <c r="E44" s="11">
        <v>1.3</v>
      </c>
      <c r="F44" s="11">
        <f t="shared" si="16"/>
        <v>2117.7000000000003</v>
      </c>
      <c r="G44" s="11">
        <f t="shared" si="0"/>
        <v>1.5999999999999999</v>
      </c>
      <c r="H44" s="11">
        <f t="shared" si="17"/>
        <v>2606.3999999999996</v>
      </c>
      <c r="I44" s="5">
        <v>2.9</v>
      </c>
      <c r="J44" s="6">
        <f t="shared" si="1"/>
        <v>4724.0999999999995</v>
      </c>
      <c r="L44" s="29" t="s">
        <v>67</v>
      </c>
      <c r="M44" s="29" t="str">
        <f t="shared" si="15"/>
        <v>OK</v>
      </c>
    </row>
    <row r="45" spans="1:13" s="29" customFormat="1" ht="15.75" x14ac:dyDescent="0.25">
      <c r="A45" s="7"/>
      <c r="B45" s="59" t="s">
        <v>19</v>
      </c>
      <c r="C45" s="9" t="s">
        <v>66</v>
      </c>
      <c r="D45" s="9">
        <v>1413</v>
      </c>
      <c r="E45" s="11">
        <v>0.4</v>
      </c>
      <c r="F45" s="11">
        <f t="shared" si="2"/>
        <v>565.20000000000005</v>
      </c>
      <c r="G45" s="11">
        <f t="shared" si="0"/>
        <v>0.79999999999999993</v>
      </c>
      <c r="H45" s="11">
        <f t="shared" si="3"/>
        <v>1130.3999999999999</v>
      </c>
      <c r="I45" s="5">
        <v>1.2</v>
      </c>
      <c r="J45" s="6">
        <f t="shared" si="1"/>
        <v>1695.6</v>
      </c>
      <c r="L45" s="29" t="s">
        <v>66</v>
      </c>
      <c r="M45" s="29" t="str">
        <f t="shared" si="15"/>
        <v>OK</v>
      </c>
    </row>
    <row r="46" spans="1:13" s="29" customFormat="1" ht="15.75" x14ac:dyDescent="0.25">
      <c r="A46" s="7"/>
      <c r="B46" s="59" t="s">
        <v>20</v>
      </c>
      <c r="C46" s="9" t="s">
        <v>67</v>
      </c>
      <c r="D46" s="9">
        <v>161</v>
      </c>
      <c r="E46" s="11">
        <v>0.3</v>
      </c>
      <c r="F46" s="11">
        <f t="shared" si="2"/>
        <v>48.3</v>
      </c>
      <c r="G46" s="11">
        <f t="shared" si="0"/>
        <v>0.60000000000000009</v>
      </c>
      <c r="H46" s="11">
        <f t="shared" si="3"/>
        <v>96.600000000000009</v>
      </c>
      <c r="I46" s="5">
        <v>0.9</v>
      </c>
      <c r="J46" s="6">
        <f t="shared" si="1"/>
        <v>144.9</v>
      </c>
      <c r="L46" s="29" t="s">
        <v>67</v>
      </c>
      <c r="M46" s="29" t="str">
        <f t="shared" si="15"/>
        <v>OK</v>
      </c>
    </row>
    <row r="47" spans="1:13" s="29" customFormat="1" ht="15.75" x14ac:dyDescent="0.25">
      <c r="A47" s="7"/>
      <c r="B47" s="59" t="s">
        <v>28</v>
      </c>
      <c r="C47" s="9" t="s">
        <v>66</v>
      </c>
      <c r="D47" s="9">
        <v>1809</v>
      </c>
      <c r="E47" s="11">
        <v>1.3</v>
      </c>
      <c r="F47" s="11">
        <f>+E47*D47</f>
        <v>2351.7000000000003</v>
      </c>
      <c r="G47" s="11">
        <f t="shared" si="0"/>
        <v>1.2</v>
      </c>
      <c r="H47" s="11">
        <f>+G47*D47</f>
        <v>2170.7999999999997</v>
      </c>
      <c r="I47" s="5">
        <v>2.5</v>
      </c>
      <c r="J47" s="6">
        <f t="shared" si="1"/>
        <v>4522.5</v>
      </c>
      <c r="L47" s="29" t="s">
        <v>66</v>
      </c>
      <c r="M47" s="29" t="str">
        <f t="shared" si="15"/>
        <v>OK</v>
      </c>
    </row>
    <row r="48" spans="1:13" s="29" customFormat="1" ht="15.75" x14ac:dyDescent="0.25">
      <c r="A48" s="7"/>
      <c r="B48" s="59" t="s">
        <v>22</v>
      </c>
      <c r="C48" s="9" t="s">
        <v>66</v>
      </c>
      <c r="D48" s="9">
        <v>3618</v>
      </c>
      <c r="E48" s="11">
        <v>0.4</v>
      </c>
      <c r="F48" s="11">
        <f t="shared" ref="F48" si="18">+E48*D48</f>
        <v>1447.2</v>
      </c>
      <c r="G48" s="11">
        <f t="shared" si="0"/>
        <v>0.79999999999999993</v>
      </c>
      <c r="H48" s="11">
        <f t="shared" ref="H48" si="19">+G48*D48</f>
        <v>2894.3999999999996</v>
      </c>
      <c r="I48" s="5">
        <v>1.2</v>
      </c>
      <c r="J48" s="6">
        <f t="shared" si="1"/>
        <v>4341.5999999999995</v>
      </c>
      <c r="L48" s="29" t="s">
        <v>66</v>
      </c>
      <c r="M48" s="29" t="str">
        <f t="shared" si="15"/>
        <v>OK</v>
      </c>
    </row>
    <row r="49" spans="1:13" s="29" customFormat="1" ht="15.75" x14ac:dyDescent="0.25">
      <c r="A49" s="7"/>
      <c r="B49" s="59"/>
      <c r="C49" s="9"/>
      <c r="D49" s="9"/>
      <c r="E49" s="11"/>
      <c r="F49" s="11"/>
      <c r="G49" s="11"/>
      <c r="H49" s="11"/>
      <c r="I49" s="5"/>
      <c r="J49" s="6"/>
    </row>
    <row r="50" spans="1:13" s="29" customFormat="1" ht="15.75" x14ac:dyDescent="0.25">
      <c r="A50" s="7">
        <v>5</v>
      </c>
      <c r="B50" s="60" t="s">
        <v>30</v>
      </c>
      <c r="C50" s="9"/>
      <c r="D50" s="9"/>
      <c r="E50" s="11"/>
      <c r="F50" s="11"/>
      <c r="G50" s="11"/>
      <c r="H50" s="11"/>
      <c r="I50" s="5"/>
      <c r="J50" s="6"/>
    </row>
    <row r="51" spans="1:13" s="29" customFormat="1" ht="15.75" x14ac:dyDescent="0.25">
      <c r="A51" s="7"/>
      <c r="B51" s="59" t="s">
        <v>28</v>
      </c>
      <c r="C51" s="9" t="s">
        <v>66</v>
      </c>
      <c r="D51" s="9">
        <v>3708</v>
      </c>
      <c r="E51" s="11">
        <v>1.3</v>
      </c>
      <c r="F51" s="11">
        <f>+E51*D51</f>
        <v>4820.4000000000005</v>
      </c>
      <c r="G51" s="11">
        <f t="shared" si="0"/>
        <v>1.2</v>
      </c>
      <c r="H51" s="11">
        <f>+G51*D51</f>
        <v>4449.5999999999995</v>
      </c>
      <c r="I51" s="5">
        <v>2.5</v>
      </c>
      <c r="J51" s="6">
        <f t="shared" si="1"/>
        <v>9270</v>
      </c>
      <c r="L51" s="29" t="s">
        <v>66</v>
      </c>
      <c r="M51" s="29" t="str">
        <f t="shared" ref="M51:M57" si="20">+IF(C51=L51,"OK","NO")</f>
        <v>OK</v>
      </c>
    </row>
    <row r="52" spans="1:13" s="29" customFormat="1" ht="15.75" x14ac:dyDescent="0.25">
      <c r="A52" s="7"/>
      <c r="B52" s="59" t="s">
        <v>29</v>
      </c>
      <c r="C52" s="9" t="s">
        <v>67</v>
      </c>
      <c r="D52" s="9">
        <v>3338</v>
      </c>
      <c r="E52" s="11">
        <v>0.42</v>
      </c>
      <c r="F52" s="11">
        <f t="shared" ref="F52" si="21">+E52*D52</f>
        <v>1401.96</v>
      </c>
      <c r="G52" s="11">
        <f t="shared" si="0"/>
        <v>0.58000000000000007</v>
      </c>
      <c r="H52" s="11">
        <f t="shared" ref="H52" si="22">+G52*D52</f>
        <v>1936.0400000000002</v>
      </c>
      <c r="I52" s="5">
        <v>1</v>
      </c>
      <c r="J52" s="6">
        <f t="shared" si="1"/>
        <v>3338</v>
      </c>
      <c r="L52" s="29" t="s">
        <v>67</v>
      </c>
      <c r="M52" s="29" t="str">
        <f t="shared" si="20"/>
        <v>OK</v>
      </c>
    </row>
    <row r="53" spans="1:13" s="29" customFormat="1" ht="15.75" x14ac:dyDescent="0.25">
      <c r="A53" s="7"/>
      <c r="B53" s="59" t="s">
        <v>18</v>
      </c>
      <c r="C53" s="9" t="s">
        <v>67</v>
      </c>
      <c r="D53" s="9">
        <v>3338</v>
      </c>
      <c r="E53" s="11">
        <v>1.3</v>
      </c>
      <c r="F53" s="11">
        <f t="shared" si="2"/>
        <v>4339.4000000000005</v>
      </c>
      <c r="G53" s="11">
        <f t="shared" si="0"/>
        <v>1.5999999999999999</v>
      </c>
      <c r="H53" s="11">
        <f t="shared" si="3"/>
        <v>5340.7999999999993</v>
      </c>
      <c r="I53" s="5">
        <v>2.9</v>
      </c>
      <c r="J53" s="6">
        <f t="shared" si="1"/>
        <v>9680.1999999999989</v>
      </c>
      <c r="L53" s="29" t="s">
        <v>67</v>
      </c>
      <c r="M53" s="29" t="str">
        <f t="shared" si="20"/>
        <v>OK</v>
      </c>
    </row>
    <row r="54" spans="1:13" s="29" customFormat="1" ht="15.75" x14ac:dyDescent="0.25">
      <c r="A54" s="7"/>
      <c r="B54" s="59" t="s">
        <v>19</v>
      </c>
      <c r="C54" s="9" t="s">
        <v>66</v>
      </c>
      <c r="D54" s="9">
        <v>3177</v>
      </c>
      <c r="E54" s="11">
        <v>0.4</v>
      </c>
      <c r="F54" s="11">
        <f t="shared" si="2"/>
        <v>1270.8000000000002</v>
      </c>
      <c r="G54" s="11">
        <f t="shared" si="0"/>
        <v>0.79999999999999993</v>
      </c>
      <c r="H54" s="11">
        <f t="shared" si="3"/>
        <v>2541.6</v>
      </c>
      <c r="I54" s="5">
        <v>1.2</v>
      </c>
      <c r="J54" s="6">
        <f t="shared" si="1"/>
        <v>3812.3999999999996</v>
      </c>
      <c r="L54" s="29" t="s">
        <v>66</v>
      </c>
      <c r="M54" s="29" t="str">
        <f t="shared" si="20"/>
        <v>OK</v>
      </c>
    </row>
    <row r="55" spans="1:13" s="29" customFormat="1" ht="15.75" x14ac:dyDescent="0.25">
      <c r="A55" s="7"/>
      <c r="B55" s="59" t="s">
        <v>20</v>
      </c>
      <c r="C55" s="9" t="s">
        <v>67</v>
      </c>
      <c r="D55" s="9">
        <v>367</v>
      </c>
      <c r="E55" s="11">
        <v>0.3</v>
      </c>
      <c r="F55" s="11">
        <f t="shared" si="2"/>
        <v>110.1</v>
      </c>
      <c r="G55" s="11">
        <f t="shared" si="0"/>
        <v>0.60000000000000009</v>
      </c>
      <c r="H55" s="11">
        <f t="shared" si="3"/>
        <v>220.20000000000005</v>
      </c>
      <c r="I55" s="5">
        <v>0.9</v>
      </c>
      <c r="J55" s="6">
        <f t="shared" si="1"/>
        <v>330.3</v>
      </c>
      <c r="L55" s="29" t="s">
        <v>67</v>
      </c>
      <c r="M55" s="29" t="str">
        <f t="shared" si="20"/>
        <v>OK</v>
      </c>
    </row>
    <row r="56" spans="1:13" s="29" customFormat="1" ht="15.75" x14ac:dyDescent="0.25">
      <c r="A56" s="7"/>
      <c r="B56" s="59" t="s">
        <v>28</v>
      </c>
      <c r="C56" s="9" t="s">
        <v>66</v>
      </c>
      <c r="D56" s="9">
        <v>3708</v>
      </c>
      <c r="E56" s="11">
        <v>1.3</v>
      </c>
      <c r="F56" s="11">
        <f>+E56*D56</f>
        <v>4820.4000000000005</v>
      </c>
      <c r="G56" s="11">
        <f t="shared" si="0"/>
        <v>1.2</v>
      </c>
      <c r="H56" s="11">
        <f>+G56*D56</f>
        <v>4449.5999999999995</v>
      </c>
      <c r="I56" s="5">
        <v>2.5</v>
      </c>
      <c r="J56" s="6">
        <f t="shared" si="1"/>
        <v>9270</v>
      </c>
      <c r="L56" s="29" t="s">
        <v>66</v>
      </c>
      <c r="M56" s="29" t="str">
        <f t="shared" si="20"/>
        <v>OK</v>
      </c>
    </row>
    <row r="57" spans="1:13" s="29" customFormat="1" ht="15.75" x14ac:dyDescent="0.25">
      <c r="A57" s="7"/>
      <c r="B57" s="59" t="s">
        <v>22</v>
      </c>
      <c r="C57" s="9" t="s">
        <v>66</v>
      </c>
      <c r="D57" s="9">
        <v>7416</v>
      </c>
      <c r="E57" s="11">
        <v>0.4</v>
      </c>
      <c r="F57" s="11">
        <f t="shared" ref="F57" si="23">+E57*D57</f>
        <v>2966.4</v>
      </c>
      <c r="G57" s="11">
        <f t="shared" si="0"/>
        <v>0.79999999999999993</v>
      </c>
      <c r="H57" s="11">
        <f t="shared" ref="H57" si="24">+G57*D57</f>
        <v>5932.7999999999993</v>
      </c>
      <c r="I57" s="5">
        <v>1.2</v>
      </c>
      <c r="J57" s="6">
        <f t="shared" si="1"/>
        <v>8899.1999999999989</v>
      </c>
      <c r="L57" s="29" t="s">
        <v>66</v>
      </c>
      <c r="M57" s="29" t="str">
        <f t="shared" si="20"/>
        <v>OK</v>
      </c>
    </row>
    <row r="58" spans="1:13" s="29" customFormat="1" ht="15.75" x14ac:dyDescent="0.25">
      <c r="A58" s="7"/>
      <c r="B58" s="59"/>
      <c r="C58" s="9"/>
      <c r="D58" s="9"/>
      <c r="E58" s="11"/>
      <c r="F58" s="11"/>
      <c r="G58" s="11"/>
      <c r="H58" s="11"/>
      <c r="I58" s="5"/>
      <c r="J58" s="6"/>
    </row>
    <row r="59" spans="1:13" s="29" customFormat="1" ht="15.75" x14ac:dyDescent="0.25">
      <c r="A59" s="7">
        <v>6</v>
      </c>
      <c r="B59" s="60" t="s">
        <v>31</v>
      </c>
      <c r="C59" s="9"/>
      <c r="D59" s="9"/>
      <c r="E59" s="11"/>
      <c r="F59" s="11"/>
      <c r="G59" s="11"/>
      <c r="H59" s="11"/>
      <c r="I59" s="5"/>
      <c r="J59" s="6"/>
    </row>
    <row r="60" spans="1:13" s="29" customFormat="1" ht="15.75" x14ac:dyDescent="0.25">
      <c r="A60" s="7"/>
      <c r="B60" s="59" t="s">
        <v>28</v>
      </c>
      <c r="C60" s="9" t="s">
        <v>66</v>
      </c>
      <c r="D60" s="9">
        <v>1098</v>
      </c>
      <c r="E60" s="11">
        <v>1.3</v>
      </c>
      <c r="F60" s="11">
        <f>+E60*D60</f>
        <v>1427.4</v>
      </c>
      <c r="G60" s="11">
        <f t="shared" ref="G60:G123" si="25">+I60-E60</f>
        <v>1.2</v>
      </c>
      <c r="H60" s="11">
        <f>+G60*D60</f>
        <v>1317.6</v>
      </c>
      <c r="I60" s="5">
        <v>2.5</v>
      </c>
      <c r="J60" s="6">
        <f t="shared" si="1"/>
        <v>2745</v>
      </c>
      <c r="L60" s="29" t="s">
        <v>66</v>
      </c>
      <c r="M60" s="29" t="str">
        <f t="shared" ref="M60:M66" si="26">+IF(C60=L60,"OK","NO")</f>
        <v>OK</v>
      </c>
    </row>
    <row r="61" spans="1:13" s="29" customFormat="1" ht="15.75" x14ac:dyDescent="0.25">
      <c r="A61" s="7"/>
      <c r="B61" s="59" t="s">
        <v>40</v>
      </c>
      <c r="C61" s="9" t="s">
        <v>66</v>
      </c>
      <c r="D61" s="9">
        <v>1098</v>
      </c>
      <c r="E61" s="11">
        <v>2</v>
      </c>
      <c r="F61" s="11">
        <f t="shared" ref="F61:F95" si="27">+E61*D61</f>
        <v>2196</v>
      </c>
      <c r="G61" s="11">
        <f t="shared" si="25"/>
        <v>2.2000000000000002</v>
      </c>
      <c r="H61" s="11">
        <f t="shared" ref="H61:H95" si="28">+G61*D61</f>
        <v>2415.6000000000004</v>
      </c>
      <c r="I61" s="5">
        <v>4.2</v>
      </c>
      <c r="J61" s="6">
        <f t="shared" si="1"/>
        <v>4611.6000000000004</v>
      </c>
      <c r="L61" s="29" t="s">
        <v>66</v>
      </c>
      <c r="M61" s="29" t="str">
        <f t="shared" si="26"/>
        <v>OK</v>
      </c>
    </row>
    <row r="62" spans="1:13" s="29" customFormat="1" ht="15.75" x14ac:dyDescent="0.25">
      <c r="A62" s="7"/>
      <c r="B62" s="59" t="s">
        <v>24</v>
      </c>
      <c r="C62" s="9" t="s">
        <v>67</v>
      </c>
      <c r="D62" s="9">
        <v>989</v>
      </c>
      <c r="E62" s="11">
        <v>1.95</v>
      </c>
      <c r="F62" s="11">
        <f t="shared" si="27"/>
        <v>1928.55</v>
      </c>
      <c r="G62" s="11">
        <f t="shared" si="25"/>
        <v>1.5999999999999999</v>
      </c>
      <c r="H62" s="11">
        <f t="shared" si="28"/>
        <v>1582.3999999999999</v>
      </c>
      <c r="I62" s="5">
        <v>3.55</v>
      </c>
      <c r="J62" s="6">
        <f t="shared" si="1"/>
        <v>3510.95</v>
      </c>
      <c r="L62" s="29" t="s">
        <v>67</v>
      </c>
      <c r="M62" s="29" t="str">
        <f t="shared" si="26"/>
        <v>OK</v>
      </c>
    </row>
    <row r="63" spans="1:13" s="29" customFormat="1" ht="15.75" x14ac:dyDescent="0.25">
      <c r="A63" s="7"/>
      <c r="B63" s="59" t="s">
        <v>19</v>
      </c>
      <c r="C63" s="9" t="s">
        <v>66</v>
      </c>
      <c r="D63" s="9">
        <v>1098</v>
      </c>
      <c r="E63" s="11">
        <v>0.4</v>
      </c>
      <c r="F63" s="11">
        <f t="shared" si="27"/>
        <v>439.20000000000005</v>
      </c>
      <c r="G63" s="11">
        <f t="shared" si="25"/>
        <v>0.79999999999999993</v>
      </c>
      <c r="H63" s="11">
        <f t="shared" si="28"/>
        <v>878.4</v>
      </c>
      <c r="I63" s="5">
        <v>1.2</v>
      </c>
      <c r="J63" s="6">
        <f t="shared" si="1"/>
        <v>1317.6</v>
      </c>
      <c r="L63" s="29" t="s">
        <v>66</v>
      </c>
      <c r="M63" s="29" t="str">
        <f t="shared" si="26"/>
        <v>OK</v>
      </c>
    </row>
    <row r="64" spans="1:13" s="29" customFormat="1" ht="15.75" x14ac:dyDescent="0.25">
      <c r="A64" s="7"/>
      <c r="B64" s="59" t="s">
        <v>20</v>
      </c>
      <c r="C64" s="9" t="s">
        <v>67</v>
      </c>
      <c r="D64" s="9">
        <v>130</v>
      </c>
      <c r="E64" s="11">
        <v>0.3</v>
      </c>
      <c r="F64" s="11">
        <f t="shared" si="27"/>
        <v>39</v>
      </c>
      <c r="G64" s="11">
        <f t="shared" si="25"/>
        <v>0.60000000000000009</v>
      </c>
      <c r="H64" s="11">
        <f t="shared" si="28"/>
        <v>78.000000000000014</v>
      </c>
      <c r="I64" s="5">
        <v>0.9</v>
      </c>
      <c r="J64" s="6">
        <f t="shared" si="1"/>
        <v>117</v>
      </c>
      <c r="L64" s="29" t="s">
        <v>67</v>
      </c>
      <c r="M64" s="29" t="str">
        <f t="shared" si="26"/>
        <v>OK</v>
      </c>
    </row>
    <row r="65" spans="1:13" s="29" customFormat="1" ht="15.75" x14ac:dyDescent="0.25">
      <c r="A65" s="7"/>
      <c r="B65" s="59" t="s">
        <v>28</v>
      </c>
      <c r="C65" s="9" t="s">
        <v>66</v>
      </c>
      <c r="D65" s="9">
        <v>1098</v>
      </c>
      <c r="E65" s="11">
        <v>1.3</v>
      </c>
      <c r="F65" s="11">
        <f>+E65*D65</f>
        <v>1427.4</v>
      </c>
      <c r="G65" s="11">
        <f t="shared" si="25"/>
        <v>1.2</v>
      </c>
      <c r="H65" s="11">
        <f>+G65*D65</f>
        <v>1317.6</v>
      </c>
      <c r="I65" s="5">
        <v>2.5</v>
      </c>
      <c r="J65" s="6">
        <f t="shared" si="1"/>
        <v>2745</v>
      </c>
      <c r="L65" s="29" t="s">
        <v>66</v>
      </c>
      <c r="M65" s="29" t="str">
        <f t="shared" si="26"/>
        <v>OK</v>
      </c>
    </row>
    <row r="66" spans="1:13" s="29" customFormat="1" ht="15.75" x14ac:dyDescent="0.25">
      <c r="A66" s="7"/>
      <c r="B66" s="59" t="s">
        <v>22</v>
      </c>
      <c r="C66" s="9" t="s">
        <v>66</v>
      </c>
      <c r="D66" s="9">
        <v>2196</v>
      </c>
      <c r="E66" s="11">
        <v>0.4</v>
      </c>
      <c r="F66" s="11">
        <f t="shared" si="27"/>
        <v>878.40000000000009</v>
      </c>
      <c r="G66" s="11">
        <f t="shared" si="25"/>
        <v>0.79999999999999993</v>
      </c>
      <c r="H66" s="11">
        <f t="shared" si="28"/>
        <v>1756.8</v>
      </c>
      <c r="I66" s="5">
        <v>1.2</v>
      </c>
      <c r="J66" s="6">
        <f t="shared" si="1"/>
        <v>2635.2</v>
      </c>
      <c r="L66" s="29" t="s">
        <v>66</v>
      </c>
      <c r="M66" s="29" t="str">
        <f t="shared" si="26"/>
        <v>OK</v>
      </c>
    </row>
    <row r="67" spans="1:13" s="29" customFormat="1" ht="15.75" x14ac:dyDescent="0.25">
      <c r="A67" s="7"/>
      <c r="B67" s="59"/>
      <c r="C67" s="9"/>
      <c r="D67" s="9"/>
      <c r="E67" s="11"/>
      <c r="F67" s="11"/>
      <c r="G67" s="11"/>
      <c r="H67" s="11"/>
      <c r="I67" s="5"/>
      <c r="J67" s="6"/>
    </row>
    <row r="68" spans="1:13" s="29" customFormat="1" ht="15.75" x14ac:dyDescent="0.25">
      <c r="A68" s="7">
        <v>7</v>
      </c>
      <c r="B68" s="61" t="s">
        <v>32</v>
      </c>
      <c r="C68" s="9"/>
      <c r="D68" s="9"/>
      <c r="E68" s="11"/>
      <c r="F68" s="11"/>
      <c r="G68" s="11"/>
      <c r="H68" s="11"/>
      <c r="I68" s="5"/>
      <c r="J68" s="6"/>
    </row>
    <row r="69" spans="1:13" s="29" customFormat="1" ht="15.75" x14ac:dyDescent="0.25">
      <c r="A69" s="7"/>
      <c r="B69" s="59" t="s">
        <v>33</v>
      </c>
      <c r="C69" s="9" t="s">
        <v>66</v>
      </c>
      <c r="D69" s="9">
        <v>592</v>
      </c>
      <c r="E69" s="11">
        <v>2.5</v>
      </c>
      <c r="F69" s="11">
        <f t="shared" si="27"/>
        <v>1480</v>
      </c>
      <c r="G69" s="11">
        <f t="shared" si="25"/>
        <v>2.2999999999999998</v>
      </c>
      <c r="H69" s="11">
        <f t="shared" si="28"/>
        <v>1361.6</v>
      </c>
      <c r="I69" s="5">
        <v>4.8</v>
      </c>
      <c r="J69" s="6">
        <f t="shared" si="1"/>
        <v>2841.6</v>
      </c>
      <c r="L69" s="29" t="s">
        <v>66</v>
      </c>
      <c r="M69" s="29" t="str">
        <f t="shared" ref="M69:M74" si="29">+IF(C69=L69,"OK","NO")</f>
        <v>OK</v>
      </c>
    </row>
    <row r="70" spans="1:13" s="29" customFormat="1" ht="15.75" x14ac:dyDescent="0.25">
      <c r="A70" s="7"/>
      <c r="B70" s="59" t="s">
        <v>18</v>
      </c>
      <c r="C70" s="9" t="s">
        <v>67</v>
      </c>
      <c r="D70" s="9">
        <v>533</v>
      </c>
      <c r="E70" s="11">
        <v>1.3</v>
      </c>
      <c r="F70" s="11">
        <f t="shared" si="27"/>
        <v>692.9</v>
      </c>
      <c r="G70" s="11">
        <f t="shared" si="25"/>
        <v>1.5999999999999999</v>
      </c>
      <c r="H70" s="11">
        <f t="shared" si="28"/>
        <v>852.8</v>
      </c>
      <c r="I70" s="5">
        <v>2.9</v>
      </c>
      <c r="J70" s="6">
        <f t="shared" si="1"/>
        <v>1545.7</v>
      </c>
      <c r="L70" s="29" t="s">
        <v>67</v>
      </c>
      <c r="M70" s="29" t="str">
        <f t="shared" si="29"/>
        <v>OK</v>
      </c>
    </row>
    <row r="71" spans="1:13" s="29" customFormat="1" ht="15.75" x14ac:dyDescent="0.25">
      <c r="A71" s="7"/>
      <c r="B71" s="59" t="s">
        <v>19</v>
      </c>
      <c r="C71" s="9" t="s">
        <v>66</v>
      </c>
      <c r="D71" s="9">
        <v>298</v>
      </c>
      <c r="E71" s="11">
        <v>0.4</v>
      </c>
      <c r="F71" s="11">
        <f t="shared" si="27"/>
        <v>119.2</v>
      </c>
      <c r="G71" s="11">
        <f t="shared" si="25"/>
        <v>0.79999999999999993</v>
      </c>
      <c r="H71" s="11">
        <f t="shared" si="28"/>
        <v>238.39999999999998</v>
      </c>
      <c r="I71" s="5">
        <v>1.2</v>
      </c>
      <c r="J71" s="6">
        <f t="shared" si="1"/>
        <v>357.59999999999997</v>
      </c>
      <c r="L71" s="29" t="s">
        <v>66</v>
      </c>
      <c r="M71" s="29" t="str">
        <f t="shared" si="29"/>
        <v>OK</v>
      </c>
    </row>
    <row r="72" spans="1:13" s="29" customFormat="1" ht="15.75" x14ac:dyDescent="0.25">
      <c r="A72" s="7"/>
      <c r="B72" s="59" t="s">
        <v>20</v>
      </c>
      <c r="C72" s="9" t="s">
        <v>67</v>
      </c>
      <c r="D72" s="9">
        <v>46</v>
      </c>
      <c r="E72" s="11">
        <v>0.3</v>
      </c>
      <c r="F72" s="11">
        <f t="shared" si="27"/>
        <v>13.799999999999999</v>
      </c>
      <c r="G72" s="11">
        <f t="shared" si="25"/>
        <v>0.60000000000000009</v>
      </c>
      <c r="H72" s="11">
        <f t="shared" si="28"/>
        <v>27.600000000000005</v>
      </c>
      <c r="I72" s="5">
        <v>0.9</v>
      </c>
      <c r="J72" s="6">
        <f t="shared" si="1"/>
        <v>41.4</v>
      </c>
      <c r="L72" s="29" t="s">
        <v>67</v>
      </c>
      <c r="M72" s="29" t="str">
        <f t="shared" si="29"/>
        <v>OK</v>
      </c>
    </row>
    <row r="73" spans="1:13" s="29" customFormat="1" ht="15.75" x14ac:dyDescent="0.25">
      <c r="A73" s="7"/>
      <c r="B73" s="59" t="s">
        <v>33</v>
      </c>
      <c r="C73" s="9" t="s">
        <v>66</v>
      </c>
      <c r="D73" s="9">
        <v>592</v>
      </c>
      <c r="E73" s="11">
        <v>2.5</v>
      </c>
      <c r="F73" s="11">
        <f t="shared" si="27"/>
        <v>1480</v>
      </c>
      <c r="G73" s="11">
        <f t="shared" si="25"/>
        <v>2.2999999999999998</v>
      </c>
      <c r="H73" s="11">
        <f t="shared" si="28"/>
        <v>1361.6</v>
      </c>
      <c r="I73" s="5">
        <v>4.8</v>
      </c>
      <c r="J73" s="6">
        <f t="shared" si="1"/>
        <v>2841.6</v>
      </c>
      <c r="L73" s="29" t="s">
        <v>66</v>
      </c>
      <c r="M73" s="29" t="str">
        <f t="shared" si="29"/>
        <v>OK</v>
      </c>
    </row>
    <row r="74" spans="1:13" s="29" customFormat="1" ht="15.75" x14ac:dyDescent="0.25">
      <c r="A74" s="7"/>
      <c r="B74" s="59" t="s">
        <v>22</v>
      </c>
      <c r="C74" s="9" t="s">
        <v>66</v>
      </c>
      <c r="D74" s="9">
        <v>1184</v>
      </c>
      <c r="E74" s="11">
        <v>0.4</v>
      </c>
      <c r="F74" s="11">
        <f t="shared" si="27"/>
        <v>473.6</v>
      </c>
      <c r="G74" s="11">
        <f t="shared" si="25"/>
        <v>0.79999999999999993</v>
      </c>
      <c r="H74" s="11">
        <f t="shared" si="28"/>
        <v>947.19999999999993</v>
      </c>
      <c r="I74" s="5">
        <v>1.2</v>
      </c>
      <c r="J74" s="6">
        <f t="shared" si="1"/>
        <v>1420.8</v>
      </c>
      <c r="L74" s="29" t="s">
        <v>66</v>
      </c>
      <c r="M74" s="29" t="str">
        <f t="shared" si="29"/>
        <v>OK</v>
      </c>
    </row>
    <row r="75" spans="1:13" s="29" customFormat="1" ht="15.75" x14ac:dyDescent="0.25">
      <c r="A75" s="7"/>
      <c r="B75" s="59"/>
      <c r="C75" s="9"/>
      <c r="D75" s="9"/>
      <c r="E75" s="11"/>
      <c r="F75" s="11"/>
      <c r="G75" s="11"/>
      <c r="H75" s="11"/>
      <c r="I75" s="5"/>
      <c r="J75" s="6"/>
    </row>
    <row r="76" spans="1:13" s="29" customFormat="1" ht="15.75" x14ac:dyDescent="0.25">
      <c r="A76" s="7">
        <v>8</v>
      </c>
      <c r="B76" s="60" t="s">
        <v>34</v>
      </c>
      <c r="C76" s="9"/>
      <c r="D76" s="9"/>
      <c r="E76" s="11"/>
      <c r="F76" s="11"/>
      <c r="G76" s="11"/>
      <c r="H76" s="11"/>
      <c r="I76" s="5"/>
      <c r="J76" s="6"/>
    </row>
    <row r="77" spans="1:13" s="29" customFormat="1" ht="15.75" x14ac:dyDescent="0.25">
      <c r="A77" s="7"/>
      <c r="B77" s="59" t="s">
        <v>33</v>
      </c>
      <c r="C77" s="9" t="s">
        <v>66</v>
      </c>
      <c r="D77" s="9">
        <v>621</v>
      </c>
      <c r="E77" s="11">
        <v>2.5</v>
      </c>
      <c r="F77" s="11">
        <f t="shared" ref="F77:F78" si="30">+E77*D77</f>
        <v>1552.5</v>
      </c>
      <c r="G77" s="11">
        <f t="shared" ref="G77:G78" si="31">+I77-E77</f>
        <v>2.2999999999999998</v>
      </c>
      <c r="H77" s="11">
        <f t="shared" ref="H77:H78" si="32">+G77*D77</f>
        <v>1428.3</v>
      </c>
      <c r="I77" s="5">
        <v>4.8</v>
      </c>
      <c r="J77" s="6">
        <f t="shared" si="1"/>
        <v>2980.7999999999997</v>
      </c>
      <c r="L77" s="29" t="s">
        <v>66</v>
      </c>
      <c r="M77" s="29" t="str">
        <f t="shared" ref="M77:M82" si="33">+IF(C77=L77,"OK","NO")</f>
        <v>OK</v>
      </c>
    </row>
    <row r="78" spans="1:13" s="29" customFormat="1" ht="15.75" x14ac:dyDescent="0.25">
      <c r="A78" s="7"/>
      <c r="B78" s="59" t="s">
        <v>24</v>
      </c>
      <c r="C78" s="9" t="s">
        <v>67</v>
      </c>
      <c r="D78" s="9">
        <v>559</v>
      </c>
      <c r="E78" s="11">
        <v>1.95</v>
      </c>
      <c r="F78" s="11">
        <f t="shared" si="30"/>
        <v>1090.05</v>
      </c>
      <c r="G78" s="11">
        <f t="shared" si="31"/>
        <v>1.5999999999999999</v>
      </c>
      <c r="H78" s="11">
        <f t="shared" si="32"/>
        <v>894.4</v>
      </c>
      <c r="I78" s="5">
        <v>3.55</v>
      </c>
      <c r="J78" s="6">
        <f t="shared" si="1"/>
        <v>1984.4499999999998</v>
      </c>
      <c r="L78" s="29" t="s">
        <v>67</v>
      </c>
      <c r="M78" s="29" t="str">
        <f t="shared" si="33"/>
        <v>OK</v>
      </c>
    </row>
    <row r="79" spans="1:13" s="29" customFormat="1" ht="15.75" x14ac:dyDescent="0.25">
      <c r="A79" s="7"/>
      <c r="B79" s="59" t="s">
        <v>19</v>
      </c>
      <c r="C79" s="9" t="s">
        <v>66</v>
      </c>
      <c r="D79" s="9">
        <v>585</v>
      </c>
      <c r="E79" s="11">
        <v>0.4</v>
      </c>
      <c r="F79" s="11">
        <f t="shared" si="27"/>
        <v>234</v>
      </c>
      <c r="G79" s="11">
        <f t="shared" si="25"/>
        <v>0.79999999999999993</v>
      </c>
      <c r="H79" s="11">
        <f t="shared" si="28"/>
        <v>467.99999999999994</v>
      </c>
      <c r="I79" s="5">
        <v>1.2</v>
      </c>
      <c r="J79" s="6">
        <f t="shared" si="1"/>
        <v>702</v>
      </c>
      <c r="L79" s="29" t="s">
        <v>66</v>
      </c>
      <c r="M79" s="29" t="str">
        <f t="shared" si="33"/>
        <v>OK</v>
      </c>
    </row>
    <row r="80" spans="1:13" s="29" customFormat="1" ht="15.75" x14ac:dyDescent="0.25">
      <c r="A80" s="7"/>
      <c r="B80" s="59" t="s">
        <v>20</v>
      </c>
      <c r="C80" s="9" t="s">
        <v>67</v>
      </c>
      <c r="D80" s="9">
        <v>74</v>
      </c>
      <c r="E80" s="11">
        <v>0.3</v>
      </c>
      <c r="F80" s="11">
        <f t="shared" si="27"/>
        <v>22.2</v>
      </c>
      <c r="G80" s="11">
        <f t="shared" si="25"/>
        <v>0.60000000000000009</v>
      </c>
      <c r="H80" s="11">
        <f t="shared" si="28"/>
        <v>44.400000000000006</v>
      </c>
      <c r="I80" s="5">
        <v>0.9</v>
      </c>
      <c r="J80" s="6">
        <f t="shared" si="1"/>
        <v>66.600000000000009</v>
      </c>
      <c r="L80" s="29" t="s">
        <v>67</v>
      </c>
      <c r="M80" s="29" t="str">
        <f t="shared" si="33"/>
        <v>OK</v>
      </c>
    </row>
    <row r="81" spans="1:13" s="29" customFormat="1" ht="15.75" x14ac:dyDescent="0.25">
      <c r="A81" s="7"/>
      <c r="B81" s="59" t="s">
        <v>33</v>
      </c>
      <c r="C81" s="9" t="s">
        <v>66</v>
      </c>
      <c r="D81" s="9">
        <v>621</v>
      </c>
      <c r="E81" s="11">
        <v>2.5</v>
      </c>
      <c r="F81" s="11">
        <f t="shared" si="27"/>
        <v>1552.5</v>
      </c>
      <c r="G81" s="11">
        <f t="shared" si="25"/>
        <v>2.2999999999999998</v>
      </c>
      <c r="H81" s="11">
        <f t="shared" si="28"/>
        <v>1428.3</v>
      </c>
      <c r="I81" s="5">
        <v>4.8</v>
      </c>
      <c r="J81" s="6">
        <f t="shared" ref="J81:J143" si="34">I81*D81</f>
        <v>2980.7999999999997</v>
      </c>
      <c r="L81" s="29" t="s">
        <v>66</v>
      </c>
      <c r="M81" s="29" t="str">
        <f t="shared" si="33"/>
        <v>OK</v>
      </c>
    </row>
    <row r="82" spans="1:13" s="29" customFormat="1" ht="15.75" x14ac:dyDescent="0.25">
      <c r="A82" s="7"/>
      <c r="B82" s="59" t="s">
        <v>22</v>
      </c>
      <c r="C82" s="9" t="s">
        <v>66</v>
      </c>
      <c r="D82" s="9">
        <v>1242</v>
      </c>
      <c r="E82" s="11">
        <v>0.4</v>
      </c>
      <c r="F82" s="11">
        <f t="shared" si="27"/>
        <v>496.8</v>
      </c>
      <c r="G82" s="11">
        <f t="shared" si="25"/>
        <v>0.79999999999999993</v>
      </c>
      <c r="H82" s="11">
        <f t="shared" si="28"/>
        <v>993.59999999999991</v>
      </c>
      <c r="I82" s="5">
        <v>1.2</v>
      </c>
      <c r="J82" s="6">
        <f t="shared" si="34"/>
        <v>1490.3999999999999</v>
      </c>
      <c r="L82" s="29" t="s">
        <v>66</v>
      </c>
      <c r="M82" s="29" t="str">
        <f t="shared" si="33"/>
        <v>OK</v>
      </c>
    </row>
    <row r="83" spans="1:13" s="29" customFormat="1" ht="15.75" x14ac:dyDescent="0.25">
      <c r="A83" s="7"/>
      <c r="B83" s="59"/>
      <c r="C83" s="9"/>
      <c r="D83" s="9"/>
      <c r="E83" s="11"/>
      <c r="F83" s="11"/>
      <c r="G83" s="11"/>
      <c r="H83" s="11"/>
      <c r="I83" s="5"/>
      <c r="J83" s="6"/>
    </row>
    <row r="84" spans="1:13" s="29" customFormat="1" ht="15.75" x14ac:dyDescent="0.25">
      <c r="A84" s="7">
        <v>9</v>
      </c>
      <c r="B84" s="60" t="s">
        <v>35</v>
      </c>
      <c r="C84" s="9"/>
      <c r="D84" s="9"/>
      <c r="E84" s="11"/>
      <c r="F84" s="11"/>
      <c r="G84" s="11"/>
      <c r="H84" s="11"/>
      <c r="I84" s="5"/>
      <c r="J84" s="6"/>
    </row>
    <row r="85" spans="1:13" s="29" customFormat="1" ht="15.75" x14ac:dyDescent="0.25">
      <c r="A85" s="7"/>
      <c r="B85" s="59" t="s">
        <v>36</v>
      </c>
      <c r="C85" s="9" t="s">
        <v>66</v>
      </c>
      <c r="D85" s="9">
        <v>369</v>
      </c>
      <c r="E85" s="11">
        <v>2.5</v>
      </c>
      <c r="F85" s="11">
        <f t="shared" ref="F85:F86" si="35">+E85*D85</f>
        <v>922.5</v>
      </c>
      <c r="G85" s="11">
        <f t="shared" ref="G85:G86" si="36">+I85-E85</f>
        <v>2.2999999999999998</v>
      </c>
      <c r="H85" s="11">
        <f t="shared" ref="H85:H86" si="37">+G85*D85</f>
        <v>848.69999999999993</v>
      </c>
      <c r="I85" s="5">
        <v>4.8</v>
      </c>
      <c r="J85" s="6">
        <f t="shared" si="34"/>
        <v>1771.2</v>
      </c>
      <c r="L85" s="29" t="s">
        <v>66</v>
      </c>
      <c r="M85" s="29" t="str">
        <f t="shared" ref="M85:M90" si="38">+IF(C85=L85,"OK","NO")</f>
        <v>OK</v>
      </c>
    </row>
    <row r="86" spans="1:13" s="29" customFormat="1" ht="15.75" x14ac:dyDescent="0.25">
      <c r="A86" s="7"/>
      <c r="B86" s="59" t="s">
        <v>24</v>
      </c>
      <c r="C86" s="9" t="s">
        <v>67</v>
      </c>
      <c r="D86" s="9">
        <v>333</v>
      </c>
      <c r="E86" s="11">
        <v>1.95</v>
      </c>
      <c r="F86" s="11">
        <f t="shared" si="35"/>
        <v>649.35</v>
      </c>
      <c r="G86" s="11">
        <f t="shared" si="36"/>
        <v>1.5999999999999999</v>
      </c>
      <c r="H86" s="11">
        <f t="shared" si="37"/>
        <v>532.79999999999995</v>
      </c>
      <c r="I86" s="5">
        <v>3.55</v>
      </c>
      <c r="J86" s="6">
        <f t="shared" si="34"/>
        <v>1182.1499999999999</v>
      </c>
      <c r="L86" s="29" t="s">
        <v>67</v>
      </c>
      <c r="M86" s="29" t="str">
        <f t="shared" si="38"/>
        <v>OK</v>
      </c>
    </row>
    <row r="87" spans="1:13" s="29" customFormat="1" ht="15.75" x14ac:dyDescent="0.25">
      <c r="A87" s="7"/>
      <c r="B87" s="59" t="s">
        <v>19</v>
      </c>
      <c r="C87" s="9" t="s">
        <v>66</v>
      </c>
      <c r="D87" s="9">
        <v>252</v>
      </c>
      <c r="E87" s="11">
        <v>0.4</v>
      </c>
      <c r="F87" s="11">
        <f t="shared" si="27"/>
        <v>100.80000000000001</v>
      </c>
      <c r="G87" s="11">
        <f t="shared" si="25"/>
        <v>0.79999999999999993</v>
      </c>
      <c r="H87" s="11">
        <f t="shared" si="28"/>
        <v>201.6</v>
      </c>
      <c r="I87" s="5">
        <v>1.2</v>
      </c>
      <c r="J87" s="6">
        <f t="shared" si="34"/>
        <v>302.39999999999998</v>
      </c>
      <c r="L87" s="29" t="s">
        <v>66</v>
      </c>
      <c r="M87" s="29" t="str">
        <f t="shared" si="38"/>
        <v>OK</v>
      </c>
    </row>
    <row r="88" spans="1:13" s="29" customFormat="1" ht="15.75" x14ac:dyDescent="0.25">
      <c r="A88" s="7"/>
      <c r="B88" s="59" t="s">
        <v>20</v>
      </c>
      <c r="C88" s="9" t="s">
        <v>67</v>
      </c>
      <c r="D88" s="9">
        <v>30</v>
      </c>
      <c r="E88" s="11">
        <v>0.3</v>
      </c>
      <c r="F88" s="11">
        <f t="shared" si="27"/>
        <v>9</v>
      </c>
      <c r="G88" s="11">
        <f t="shared" si="25"/>
        <v>0.60000000000000009</v>
      </c>
      <c r="H88" s="11">
        <f t="shared" si="28"/>
        <v>18.000000000000004</v>
      </c>
      <c r="I88" s="5">
        <v>0.9</v>
      </c>
      <c r="J88" s="6">
        <f t="shared" si="34"/>
        <v>27</v>
      </c>
      <c r="L88" s="29" t="s">
        <v>67</v>
      </c>
      <c r="M88" s="29" t="str">
        <f t="shared" si="38"/>
        <v>OK</v>
      </c>
    </row>
    <row r="89" spans="1:13" s="29" customFormat="1" ht="15.75" x14ac:dyDescent="0.25">
      <c r="A89" s="7"/>
      <c r="B89" s="59" t="s">
        <v>28</v>
      </c>
      <c r="C89" s="9" t="s">
        <v>66</v>
      </c>
      <c r="D89" s="9">
        <v>369</v>
      </c>
      <c r="E89" s="11">
        <v>1.3</v>
      </c>
      <c r="F89" s="11">
        <f>+E89*D89</f>
        <v>479.7</v>
      </c>
      <c r="G89" s="11">
        <f t="shared" si="25"/>
        <v>1.2</v>
      </c>
      <c r="H89" s="11">
        <f>+G89*D89</f>
        <v>442.8</v>
      </c>
      <c r="I89" s="5">
        <v>2.5</v>
      </c>
      <c r="J89" s="6">
        <f t="shared" si="34"/>
        <v>922.5</v>
      </c>
      <c r="L89" s="29" t="s">
        <v>66</v>
      </c>
      <c r="M89" s="29" t="str">
        <f t="shared" si="38"/>
        <v>OK</v>
      </c>
    </row>
    <row r="90" spans="1:13" s="29" customFormat="1" ht="15.75" x14ac:dyDescent="0.25">
      <c r="A90" s="7"/>
      <c r="B90" s="59" t="s">
        <v>22</v>
      </c>
      <c r="C90" s="9" t="s">
        <v>66</v>
      </c>
      <c r="D90" s="9">
        <v>738</v>
      </c>
      <c r="E90" s="11">
        <v>0.4</v>
      </c>
      <c r="F90" s="11">
        <f t="shared" si="27"/>
        <v>295.2</v>
      </c>
      <c r="G90" s="11">
        <f t="shared" si="25"/>
        <v>0.79999999999999993</v>
      </c>
      <c r="H90" s="11">
        <f t="shared" si="28"/>
        <v>590.4</v>
      </c>
      <c r="I90" s="5">
        <v>1.2</v>
      </c>
      <c r="J90" s="6">
        <f t="shared" si="34"/>
        <v>885.6</v>
      </c>
      <c r="L90" s="29" t="s">
        <v>66</v>
      </c>
      <c r="M90" s="29" t="str">
        <f t="shared" si="38"/>
        <v>OK</v>
      </c>
    </row>
    <row r="91" spans="1:13" s="29" customFormat="1" ht="15.75" x14ac:dyDescent="0.25">
      <c r="A91" s="7"/>
      <c r="B91" s="59"/>
      <c r="C91" s="9"/>
      <c r="D91" s="9"/>
      <c r="E91" s="11"/>
      <c r="F91" s="11"/>
      <c r="G91" s="11"/>
      <c r="H91" s="11"/>
      <c r="I91" s="5"/>
      <c r="J91" s="6"/>
    </row>
    <row r="92" spans="1:13" s="29" customFormat="1" ht="15.75" x14ac:dyDescent="0.25">
      <c r="A92" s="7">
        <v>10</v>
      </c>
      <c r="B92" s="60" t="s">
        <v>37</v>
      </c>
      <c r="C92" s="9"/>
      <c r="D92" s="9"/>
      <c r="E92" s="11"/>
      <c r="F92" s="11"/>
      <c r="G92" s="11"/>
      <c r="H92" s="11"/>
      <c r="I92" s="5"/>
      <c r="J92" s="6"/>
    </row>
    <row r="93" spans="1:13" s="29" customFormat="1" ht="15.75" x14ac:dyDescent="0.25">
      <c r="A93" s="7"/>
      <c r="B93" s="59" t="s">
        <v>38</v>
      </c>
      <c r="C93" s="9" t="s">
        <v>66</v>
      </c>
      <c r="D93" s="9">
        <v>244</v>
      </c>
      <c r="E93" s="11">
        <v>1.3</v>
      </c>
      <c r="F93" s="11">
        <f>+E93*D93</f>
        <v>317.2</v>
      </c>
      <c r="G93" s="11">
        <f t="shared" si="25"/>
        <v>1.2</v>
      </c>
      <c r="H93" s="11">
        <f>+G93*D93</f>
        <v>292.8</v>
      </c>
      <c r="I93" s="5">
        <v>2.5</v>
      </c>
      <c r="J93" s="6">
        <f t="shared" si="34"/>
        <v>610</v>
      </c>
      <c r="L93" s="29" t="s">
        <v>66</v>
      </c>
      <c r="M93" s="29" t="str">
        <f t="shared" ref="M93:M100" si="39">+IF(C93=L93,"OK","NO")</f>
        <v>OK</v>
      </c>
    </row>
    <row r="94" spans="1:13" s="29" customFormat="1" ht="15.75" x14ac:dyDescent="0.25">
      <c r="A94" s="7"/>
      <c r="B94" s="59" t="s">
        <v>29</v>
      </c>
      <c r="C94" s="9" t="s">
        <v>67</v>
      </c>
      <c r="D94" s="9">
        <v>220</v>
      </c>
      <c r="E94" s="11">
        <v>0.42</v>
      </c>
      <c r="F94" s="11">
        <f t="shared" si="27"/>
        <v>92.399999999999991</v>
      </c>
      <c r="G94" s="11">
        <f t="shared" si="25"/>
        <v>0.58000000000000007</v>
      </c>
      <c r="H94" s="11">
        <f t="shared" si="28"/>
        <v>127.60000000000002</v>
      </c>
      <c r="I94" s="5">
        <v>1</v>
      </c>
      <c r="J94" s="6">
        <f t="shared" si="34"/>
        <v>220</v>
      </c>
      <c r="L94" s="29" t="s">
        <v>67</v>
      </c>
      <c r="M94" s="29" t="str">
        <f t="shared" si="39"/>
        <v>OK</v>
      </c>
    </row>
    <row r="95" spans="1:13" s="29" customFormat="1" ht="15.75" x14ac:dyDescent="0.25">
      <c r="A95" s="7"/>
      <c r="B95" s="59" t="s">
        <v>18</v>
      </c>
      <c r="C95" s="9" t="s">
        <v>67</v>
      </c>
      <c r="D95" s="9">
        <v>220</v>
      </c>
      <c r="E95" s="11">
        <v>1.3</v>
      </c>
      <c r="F95" s="11">
        <f t="shared" si="27"/>
        <v>286</v>
      </c>
      <c r="G95" s="11">
        <f t="shared" si="25"/>
        <v>1.5999999999999999</v>
      </c>
      <c r="H95" s="11">
        <f t="shared" si="28"/>
        <v>351.99999999999994</v>
      </c>
      <c r="I95" s="5">
        <v>2.9</v>
      </c>
      <c r="J95" s="6">
        <f t="shared" si="34"/>
        <v>638</v>
      </c>
      <c r="L95" s="29" t="s">
        <v>67</v>
      </c>
      <c r="M95" s="29" t="str">
        <f t="shared" si="39"/>
        <v>OK</v>
      </c>
    </row>
    <row r="96" spans="1:13" s="29" customFormat="1" ht="15.75" x14ac:dyDescent="0.25">
      <c r="A96" s="7"/>
      <c r="B96" s="59" t="s">
        <v>39</v>
      </c>
      <c r="C96" s="9" t="s">
        <v>66</v>
      </c>
      <c r="D96" s="9">
        <v>243</v>
      </c>
      <c r="E96" s="11">
        <v>0.4</v>
      </c>
      <c r="F96" s="11">
        <f t="shared" si="2"/>
        <v>97.2</v>
      </c>
      <c r="G96" s="11">
        <f t="shared" si="25"/>
        <v>0.79999999999999993</v>
      </c>
      <c r="H96" s="11">
        <f t="shared" si="3"/>
        <v>194.39999999999998</v>
      </c>
      <c r="I96" s="5">
        <v>1.2</v>
      </c>
      <c r="J96" s="6">
        <f t="shared" si="34"/>
        <v>291.59999999999997</v>
      </c>
      <c r="L96" s="29" t="s">
        <v>66</v>
      </c>
      <c r="M96" s="29" t="str">
        <f t="shared" si="39"/>
        <v>OK</v>
      </c>
    </row>
    <row r="97" spans="1:13" s="29" customFormat="1" ht="15.75" x14ac:dyDescent="0.25">
      <c r="A97" s="7"/>
      <c r="B97" s="59" t="s">
        <v>20</v>
      </c>
      <c r="C97" s="9" t="s">
        <v>67</v>
      </c>
      <c r="D97" s="9">
        <v>29</v>
      </c>
      <c r="E97" s="11">
        <v>0.3</v>
      </c>
      <c r="F97" s="11">
        <f t="shared" si="2"/>
        <v>8.6999999999999993</v>
      </c>
      <c r="G97" s="11">
        <f t="shared" si="25"/>
        <v>0.60000000000000009</v>
      </c>
      <c r="H97" s="11">
        <f t="shared" si="3"/>
        <v>17.400000000000002</v>
      </c>
      <c r="I97" s="5">
        <v>0.9</v>
      </c>
      <c r="J97" s="6">
        <f t="shared" si="34"/>
        <v>26.1</v>
      </c>
      <c r="L97" s="29" t="s">
        <v>67</v>
      </c>
      <c r="M97" s="29" t="str">
        <f t="shared" si="39"/>
        <v>OK</v>
      </c>
    </row>
    <row r="98" spans="1:13" s="29" customFormat="1" ht="15.75" x14ac:dyDescent="0.25">
      <c r="A98" s="7"/>
      <c r="B98" s="59" t="s">
        <v>40</v>
      </c>
      <c r="C98" s="9" t="s">
        <v>66</v>
      </c>
      <c r="D98" s="9">
        <v>244</v>
      </c>
      <c r="E98" s="11">
        <v>2</v>
      </c>
      <c r="F98" s="11">
        <f t="shared" si="2"/>
        <v>488</v>
      </c>
      <c r="G98" s="11">
        <f t="shared" si="25"/>
        <v>2.2000000000000002</v>
      </c>
      <c r="H98" s="11">
        <f t="shared" si="3"/>
        <v>536.80000000000007</v>
      </c>
      <c r="I98" s="5">
        <v>4.2</v>
      </c>
      <c r="J98" s="6">
        <f t="shared" si="34"/>
        <v>1024.8</v>
      </c>
      <c r="L98" s="29" t="s">
        <v>66</v>
      </c>
      <c r="M98" s="29" t="str">
        <f t="shared" si="39"/>
        <v>OK</v>
      </c>
    </row>
    <row r="99" spans="1:13" s="29" customFormat="1" ht="15.75" x14ac:dyDescent="0.25">
      <c r="A99" s="7"/>
      <c r="B99" s="59" t="s">
        <v>41</v>
      </c>
      <c r="C99" s="9" t="s">
        <v>66</v>
      </c>
      <c r="D99" s="9">
        <v>244</v>
      </c>
      <c r="E99" s="11">
        <v>1.3</v>
      </c>
      <c r="F99" s="11">
        <f t="shared" si="2"/>
        <v>317.2</v>
      </c>
      <c r="G99" s="11">
        <f t="shared" si="25"/>
        <v>1.2</v>
      </c>
      <c r="H99" s="11">
        <f t="shared" si="3"/>
        <v>292.8</v>
      </c>
      <c r="I99" s="5">
        <v>2.5</v>
      </c>
      <c r="J99" s="6">
        <f t="shared" si="34"/>
        <v>610</v>
      </c>
      <c r="L99" s="29" t="s">
        <v>66</v>
      </c>
      <c r="M99" s="29" t="str">
        <f t="shared" si="39"/>
        <v>OK</v>
      </c>
    </row>
    <row r="100" spans="1:13" s="29" customFormat="1" ht="15.75" x14ac:dyDescent="0.25">
      <c r="A100" s="7"/>
      <c r="B100" s="59" t="s">
        <v>22</v>
      </c>
      <c r="C100" s="9" t="s">
        <v>66</v>
      </c>
      <c r="D100" s="9">
        <v>488</v>
      </c>
      <c r="E100" s="11">
        <v>0.4</v>
      </c>
      <c r="F100" s="11">
        <f t="shared" si="2"/>
        <v>195.20000000000002</v>
      </c>
      <c r="G100" s="11">
        <f t="shared" si="25"/>
        <v>0.79999999999999993</v>
      </c>
      <c r="H100" s="11">
        <f t="shared" si="3"/>
        <v>390.4</v>
      </c>
      <c r="I100" s="5">
        <v>1.2</v>
      </c>
      <c r="J100" s="6">
        <f t="shared" si="34"/>
        <v>585.6</v>
      </c>
      <c r="L100" s="29" t="s">
        <v>66</v>
      </c>
      <c r="M100" s="29" t="str">
        <f t="shared" si="39"/>
        <v>OK</v>
      </c>
    </row>
    <row r="101" spans="1:13" s="29" customFormat="1" ht="15.75" x14ac:dyDescent="0.25">
      <c r="A101" s="7"/>
      <c r="B101" s="59"/>
      <c r="C101" s="9"/>
      <c r="D101" s="9"/>
      <c r="E101" s="11"/>
      <c r="F101" s="11"/>
      <c r="G101" s="11"/>
      <c r="H101" s="11"/>
      <c r="I101" s="5"/>
      <c r="J101" s="6"/>
    </row>
    <row r="102" spans="1:13" s="29" customFormat="1" ht="15.75" x14ac:dyDescent="0.25">
      <c r="A102" s="7">
        <v>11</v>
      </c>
      <c r="B102" s="60" t="s">
        <v>42</v>
      </c>
      <c r="C102" s="9"/>
      <c r="D102" s="9"/>
      <c r="E102" s="11"/>
      <c r="F102" s="11"/>
      <c r="G102" s="11"/>
      <c r="H102" s="11"/>
      <c r="I102" s="5"/>
      <c r="J102" s="6"/>
    </row>
    <row r="103" spans="1:13" s="29" customFormat="1" ht="15.75" x14ac:dyDescent="0.25">
      <c r="A103" s="7"/>
      <c r="B103" s="59" t="s">
        <v>38</v>
      </c>
      <c r="C103" s="9" t="s">
        <v>66</v>
      </c>
      <c r="D103" s="9">
        <v>9275</v>
      </c>
      <c r="E103" s="11">
        <v>1.3</v>
      </c>
      <c r="F103" s="11">
        <f>+E103*D103</f>
        <v>12057.5</v>
      </c>
      <c r="G103" s="11">
        <f t="shared" si="25"/>
        <v>1.2</v>
      </c>
      <c r="H103" s="11">
        <f>+G103*D103</f>
        <v>11130</v>
      </c>
      <c r="I103" s="5">
        <v>2.5</v>
      </c>
      <c r="J103" s="6">
        <f t="shared" si="34"/>
        <v>23187.5</v>
      </c>
      <c r="L103" s="29" t="s">
        <v>66</v>
      </c>
      <c r="M103" s="29" t="str">
        <f t="shared" ref="M103:M110" si="40">+IF(C103=L103,"OK","NO")</f>
        <v>OK</v>
      </c>
    </row>
    <row r="104" spans="1:13" s="29" customFormat="1" ht="15.75" x14ac:dyDescent="0.25">
      <c r="A104" s="7"/>
      <c r="B104" s="59" t="s">
        <v>29</v>
      </c>
      <c r="C104" s="9" t="s">
        <v>67</v>
      </c>
      <c r="D104" s="9">
        <v>8348</v>
      </c>
      <c r="E104" s="11">
        <v>0.42</v>
      </c>
      <c r="F104" s="11">
        <f t="shared" ref="F104:F105" si="41">+E104*D104</f>
        <v>3506.16</v>
      </c>
      <c r="G104" s="11">
        <f t="shared" si="25"/>
        <v>0.58000000000000007</v>
      </c>
      <c r="H104" s="11">
        <f t="shared" ref="H104:H105" si="42">+G104*D104</f>
        <v>4841.84</v>
      </c>
      <c r="I104" s="5">
        <v>1</v>
      </c>
      <c r="J104" s="6">
        <f t="shared" si="34"/>
        <v>8348</v>
      </c>
      <c r="L104" s="29" t="s">
        <v>67</v>
      </c>
      <c r="M104" s="29" t="str">
        <f t="shared" si="40"/>
        <v>OK</v>
      </c>
    </row>
    <row r="105" spans="1:13" s="29" customFormat="1" ht="15.75" x14ac:dyDescent="0.25">
      <c r="A105" s="7"/>
      <c r="B105" s="59" t="s">
        <v>24</v>
      </c>
      <c r="C105" s="9" t="s">
        <v>67</v>
      </c>
      <c r="D105" s="9">
        <v>8348</v>
      </c>
      <c r="E105" s="11">
        <v>1.95</v>
      </c>
      <c r="F105" s="11">
        <f t="shared" si="41"/>
        <v>16278.6</v>
      </c>
      <c r="G105" s="11">
        <f t="shared" si="25"/>
        <v>1.5999999999999999</v>
      </c>
      <c r="H105" s="11">
        <f t="shared" si="42"/>
        <v>13356.8</v>
      </c>
      <c r="I105" s="5">
        <v>3.55</v>
      </c>
      <c r="J105" s="6">
        <f t="shared" si="34"/>
        <v>29635.399999999998</v>
      </c>
      <c r="L105" s="29" t="s">
        <v>67</v>
      </c>
      <c r="M105" s="29" t="str">
        <f t="shared" si="40"/>
        <v>OK</v>
      </c>
    </row>
    <row r="106" spans="1:13" s="29" customFormat="1" ht="15.75" x14ac:dyDescent="0.25">
      <c r="A106" s="7"/>
      <c r="B106" s="59" t="s">
        <v>39</v>
      </c>
      <c r="C106" s="9" t="s">
        <v>66</v>
      </c>
      <c r="D106" s="9">
        <v>9275</v>
      </c>
      <c r="E106" s="11">
        <v>0.4</v>
      </c>
      <c r="F106" s="11">
        <f t="shared" si="2"/>
        <v>3710</v>
      </c>
      <c r="G106" s="11">
        <f t="shared" si="25"/>
        <v>0.79999999999999993</v>
      </c>
      <c r="H106" s="11">
        <f t="shared" si="3"/>
        <v>7419.9999999999991</v>
      </c>
      <c r="I106" s="5">
        <v>1.2</v>
      </c>
      <c r="J106" s="6">
        <f t="shared" si="34"/>
        <v>11130</v>
      </c>
      <c r="L106" s="29" t="s">
        <v>66</v>
      </c>
      <c r="M106" s="29" t="str">
        <f t="shared" si="40"/>
        <v>OK</v>
      </c>
    </row>
    <row r="107" spans="1:13" s="29" customFormat="1" ht="15.75" x14ac:dyDescent="0.25">
      <c r="A107" s="7"/>
      <c r="B107" s="59" t="s">
        <v>20</v>
      </c>
      <c r="C107" s="9" t="s">
        <v>67</v>
      </c>
      <c r="D107" s="9">
        <v>1092</v>
      </c>
      <c r="E107" s="11">
        <v>0.3</v>
      </c>
      <c r="F107" s="11">
        <f t="shared" si="2"/>
        <v>327.59999999999997</v>
      </c>
      <c r="G107" s="11">
        <f t="shared" si="25"/>
        <v>0.60000000000000009</v>
      </c>
      <c r="H107" s="11">
        <f t="shared" si="3"/>
        <v>655.20000000000005</v>
      </c>
      <c r="I107" s="5">
        <v>0.9</v>
      </c>
      <c r="J107" s="6">
        <f t="shared" si="34"/>
        <v>982.80000000000007</v>
      </c>
      <c r="L107" s="29" t="s">
        <v>67</v>
      </c>
      <c r="M107" s="29" t="str">
        <f t="shared" si="40"/>
        <v>OK</v>
      </c>
    </row>
    <row r="108" spans="1:13" s="29" customFormat="1" ht="15.75" x14ac:dyDescent="0.25">
      <c r="A108" s="7"/>
      <c r="B108" s="59" t="s">
        <v>40</v>
      </c>
      <c r="C108" s="9" t="s">
        <v>66</v>
      </c>
      <c r="D108" s="9">
        <v>9275</v>
      </c>
      <c r="E108" s="11">
        <v>2</v>
      </c>
      <c r="F108" s="11">
        <f t="shared" si="2"/>
        <v>18550</v>
      </c>
      <c r="G108" s="11">
        <f t="shared" si="25"/>
        <v>2.2000000000000002</v>
      </c>
      <c r="H108" s="11">
        <f t="shared" si="3"/>
        <v>20405</v>
      </c>
      <c r="I108" s="5">
        <v>4.2</v>
      </c>
      <c r="J108" s="6">
        <f t="shared" si="34"/>
        <v>38955</v>
      </c>
      <c r="L108" s="29" t="s">
        <v>66</v>
      </c>
      <c r="M108" s="29" t="str">
        <f t="shared" si="40"/>
        <v>OK</v>
      </c>
    </row>
    <row r="109" spans="1:13" s="29" customFormat="1" ht="15.75" x14ac:dyDescent="0.25">
      <c r="A109" s="7"/>
      <c r="B109" s="59" t="s">
        <v>41</v>
      </c>
      <c r="C109" s="9" t="s">
        <v>66</v>
      </c>
      <c r="D109" s="9">
        <v>9275</v>
      </c>
      <c r="E109" s="11">
        <v>1.3</v>
      </c>
      <c r="F109" s="11">
        <f t="shared" si="2"/>
        <v>12057.5</v>
      </c>
      <c r="G109" s="11">
        <f t="shared" si="25"/>
        <v>1.2</v>
      </c>
      <c r="H109" s="11">
        <f t="shared" si="3"/>
        <v>11130</v>
      </c>
      <c r="I109" s="5">
        <v>2.5</v>
      </c>
      <c r="J109" s="6">
        <f t="shared" si="34"/>
        <v>23187.5</v>
      </c>
      <c r="L109" s="29" t="s">
        <v>66</v>
      </c>
      <c r="M109" s="29" t="str">
        <f t="shared" si="40"/>
        <v>OK</v>
      </c>
    </row>
    <row r="110" spans="1:13" s="29" customFormat="1" ht="15.75" x14ac:dyDescent="0.25">
      <c r="A110" s="7"/>
      <c r="B110" s="59" t="s">
        <v>22</v>
      </c>
      <c r="C110" s="9" t="s">
        <v>66</v>
      </c>
      <c r="D110" s="9">
        <v>18550</v>
      </c>
      <c r="E110" s="11">
        <v>0.4</v>
      </c>
      <c r="F110" s="11">
        <f t="shared" si="2"/>
        <v>7420</v>
      </c>
      <c r="G110" s="11">
        <f t="shared" si="25"/>
        <v>0.79999999999999993</v>
      </c>
      <c r="H110" s="11">
        <f t="shared" si="3"/>
        <v>14839.999999999998</v>
      </c>
      <c r="I110" s="5">
        <v>1.2</v>
      </c>
      <c r="J110" s="6">
        <f t="shared" si="34"/>
        <v>22260</v>
      </c>
      <c r="L110" s="29" t="s">
        <v>66</v>
      </c>
      <c r="M110" s="29" t="str">
        <f t="shared" si="40"/>
        <v>OK</v>
      </c>
    </row>
    <row r="111" spans="1:13" s="29" customFormat="1" ht="15.75" x14ac:dyDescent="0.25">
      <c r="A111" s="7"/>
      <c r="B111" s="59"/>
      <c r="C111" s="10"/>
      <c r="D111" s="10"/>
      <c r="E111" s="11"/>
      <c r="F111" s="11"/>
      <c r="G111" s="11"/>
      <c r="H111" s="11"/>
      <c r="I111" s="5"/>
      <c r="J111" s="6"/>
    </row>
    <row r="112" spans="1:13" s="29" customFormat="1" ht="15.75" x14ac:dyDescent="0.25">
      <c r="A112" s="7"/>
      <c r="B112" s="59"/>
      <c r="C112" s="10"/>
      <c r="D112" s="10"/>
      <c r="E112" s="11"/>
      <c r="F112" s="11"/>
      <c r="G112" s="11"/>
      <c r="H112" s="11"/>
      <c r="I112" s="5"/>
      <c r="J112" s="6"/>
    </row>
    <row r="113" spans="1:10" s="29" customFormat="1" ht="18.75" x14ac:dyDescent="0.3">
      <c r="A113" s="7"/>
      <c r="B113" s="70" t="s">
        <v>43</v>
      </c>
      <c r="C113" s="10"/>
      <c r="D113" s="10"/>
      <c r="E113" s="11"/>
      <c r="F113" s="11"/>
      <c r="G113" s="11"/>
      <c r="H113" s="11"/>
      <c r="I113" s="5"/>
      <c r="J113" s="6"/>
    </row>
    <row r="114" spans="1:10" s="29" customFormat="1" ht="15.75" x14ac:dyDescent="0.25">
      <c r="A114" s="7"/>
      <c r="B114" s="59"/>
      <c r="C114" s="10"/>
      <c r="D114" s="10"/>
      <c r="E114" s="11"/>
      <c r="F114" s="11"/>
      <c r="G114" s="11"/>
      <c r="H114" s="11"/>
      <c r="I114" s="5"/>
      <c r="J114" s="6"/>
    </row>
    <row r="115" spans="1:10" s="29" customFormat="1" ht="15.75" x14ac:dyDescent="0.25">
      <c r="A115" s="7">
        <v>12</v>
      </c>
      <c r="B115" s="12" t="s">
        <v>44</v>
      </c>
      <c r="C115" s="9"/>
      <c r="D115" s="9"/>
      <c r="E115" s="11"/>
      <c r="F115" s="11"/>
      <c r="G115" s="11"/>
      <c r="H115" s="11"/>
      <c r="I115" s="5"/>
      <c r="J115" s="6"/>
    </row>
    <row r="116" spans="1:10" s="29" customFormat="1" ht="15.75" x14ac:dyDescent="0.25">
      <c r="A116" s="7"/>
      <c r="B116" s="59" t="s">
        <v>45</v>
      </c>
      <c r="C116" s="9" t="s">
        <v>66</v>
      </c>
      <c r="D116" s="9">
        <v>2175</v>
      </c>
      <c r="E116" s="11">
        <v>0.9</v>
      </c>
      <c r="F116" s="11">
        <f t="shared" si="2"/>
        <v>1957.5</v>
      </c>
      <c r="G116" s="11">
        <f t="shared" si="25"/>
        <v>1.2000000000000002</v>
      </c>
      <c r="H116" s="11">
        <f t="shared" si="3"/>
        <v>2610.0000000000005</v>
      </c>
      <c r="I116" s="5">
        <v>2.1</v>
      </c>
      <c r="J116" s="6">
        <f t="shared" si="34"/>
        <v>4567.5</v>
      </c>
    </row>
    <row r="117" spans="1:10" s="29" customFormat="1" ht="15" customHeight="1" x14ac:dyDescent="0.25">
      <c r="A117" s="7"/>
      <c r="B117" s="59" t="s">
        <v>18</v>
      </c>
      <c r="C117" s="9" t="s">
        <v>67</v>
      </c>
      <c r="D117" s="9">
        <v>1958</v>
      </c>
      <c r="E117" s="5">
        <v>1.3</v>
      </c>
      <c r="F117" s="11">
        <f t="shared" ref="F117:F120" si="43">+E117*D117</f>
        <v>2545.4</v>
      </c>
      <c r="G117" s="11">
        <f t="shared" si="25"/>
        <v>1.5999999999999999</v>
      </c>
      <c r="H117" s="11">
        <f t="shared" ref="H117:H120" si="44">+G117*D117</f>
        <v>3132.7999999999997</v>
      </c>
      <c r="I117" s="5">
        <v>2.9</v>
      </c>
      <c r="J117" s="6">
        <f t="shared" si="34"/>
        <v>5678.2</v>
      </c>
    </row>
    <row r="118" spans="1:10" s="29" customFormat="1" ht="15.75" x14ac:dyDescent="0.25">
      <c r="A118" s="7"/>
      <c r="B118" s="59" t="s">
        <v>39</v>
      </c>
      <c r="C118" s="9" t="s">
        <v>66</v>
      </c>
      <c r="D118" s="9">
        <v>102</v>
      </c>
      <c r="E118" s="11">
        <v>0.4</v>
      </c>
      <c r="F118" s="11">
        <f t="shared" si="43"/>
        <v>40.800000000000004</v>
      </c>
      <c r="G118" s="11">
        <f t="shared" si="25"/>
        <v>0.79999999999999993</v>
      </c>
      <c r="H118" s="11">
        <f t="shared" si="44"/>
        <v>81.599999999999994</v>
      </c>
      <c r="I118" s="5">
        <v>1.2</v>
      </c>
      <c r="J118" s="6">
        <f t="shared" si="34"/>
        <v>122.39999999999999</v>
      </c>
    </row>
    <row r="119" spans="1:10" s="29" customFormat="1" ht="15.75" x14ac:dyDescent="0.25">
      <c r="A119" s="7"/>
      <c r="B119" s="59" t="s">
        <v>45</v>
      </c>
      <c r="C119" s="9" t="s">
        <v>66</v>
      </c>
      <c r="D119" s="9">
        <v>2175</v>
      </c>
      <c r="E119" s="11">
        <v>0.9</v>
      </c>
      <c r="F119" s="11">
        <f t="shared" si="43"/>
        <v>1957.5</v>
      </c>
      <c r="G119" s="11">
        <f t="shared" si="25"/>
        <v>1.2000000000000002</v>
      </c>
      <c r="H119" s="11">
        <f t="shared" si="44"/>
        <v>2610.0000000000005</v>
      </c>
      <c r="I119" s="5">
        <v>2.1</v>
      </c>
      <c r="J119" s="6">
        <f t="shared" si="34"/>
        <v>4567.5</v>
      </c>
    </row>
    <row r="120" spans="1:10" s="29" customFormat="1" ht="15.75" x14ac:dyDescent="0.25">
      <c r="A120" s="7"/>
      <c r="B120" s="59" t="s">
        <v>22</v>
      </c>
      <c r="C120" s="9" t="s">
        <v>66</v>
      </c>
      <c r="D120" s="9">
        <v>4350</v>
      </c>
      <c r="E120" s="11">
        <v>0.4</v>
      </c>
      <c r="F120" s="11">
        <f t="shared" si="43"/>
        <v>1740</v>
      </c>
      <c r="G120" s="11">
        <f t="shared" si="25"/>
        <v>0.79999999999999993</v>
      </c>
      <c r="H120" s="11">
        <f t="shared" si="44"/>
        <v>3479.9999999999995</v>
      </c>
      <c r="I120" s="5">
        <v>1.2</v>
      </c>
      <c r="J120" s="6">
        <f t="shared" si="34"/>
        <v>5220</v>
      </c>
    </row>
    <row r="121" spans="1:10" s="29" customFormat="1" ht="15.75" x14ac:dyDescent="0.25">
      <c r="A121" s="7"/>
      <c r="B121" s="59"/>
      <c r="C121" s="9"/>
      <c r="D121" s="9"/>
      <c r="E121" s="11"/>
      <c r="F121" s="11"/>
      <c r="G121" s="11"/>
      <c r="H121" s="11"/>
      <c r="I121" s="5"/>
      <c r="J121" s="6"/>
    </row>
    <row r="122" spans="1:10" s="29" customFormat="1" ht="15.75" x14ac:dyDescent="0.25">
      <c r="A122" s="7">
        <v>13</v>
      </c>
      <c r="B122" s="12" t="s">
        <v>46</v>
      </c>
      <c r="C122" s="9"/>
      <c r="D122" s="9"/>
      <c r="E122" s="11"/>
      <c r="F122" s="11"/>
      <c r="G122" s="11"/>
      <c r="H122" s="11"/>
      <c r="I122" s="5"/>
      <c r="J122" s="6"/>
    </row>
    <row r="123" spans="1:10" s="29" customFormat="1" ht="15.75" x14ac:dyDescent="0.25">
      <c r="A123" s="7"/>
      <c r="B123" s="59" t="s">
        <v>47</v>
      </c>
      <c r="C123" s="9" t="s">
        <v>66</v>
      </c>
      <c r="D123" s="9">
        <v>27510</v>
      </c>
      <c r="E123" s="11">
        <v>1</v>
      </c>
      <c r="F123" s="11">
        <f t="shared" ref="F123:F161" si="45">+E123*D123</f>
        <v>27510</v>
      </c>
      <c r="G123" s="11">
        <f t="shared" si="25"/>
        <v>1.2000000000000002</v>
      </c>
      <c r="H123" s="11">
        <f t="shared" ref="H123:H161" si="46">+G123*D123</f>
        <v>33012.000000000007</v>
      </c>
      <c r="I123" s="5">
        <v>2.2000000000000002</v>
      </c>
      <c r="J123" s="6">
        <f t="shared" si="34"/>
        <v>60522.000000000007</v>
      </c>
    </row>
    <row r="124" spans="1:10" s="29" customFormat="1" ht="15.75" x14ac:dyDescent="0.25">
      <c r="A124" s="7"/>
      <c r="B124" s="59" t="s">
        <v>18</v>
      </c>
      <c r="C124" s="9" t="s">
        <v>67</v>
      </c>
      <c r="D124" s="9">
        <v>24759</v>
      </c>
      <c r="E124" s="11">
        <v>1.3</v>
      </c>
      <c r="F124" s="11">
        <f t="shared" si="45"/>
        <v>32186.7</v>
      </c>
      <c r="G124" s="11">
        <f t="shared" ref="G124:G161" si="47">+I124-E124</f>
        <v>1.5999999999999999</v>
      </c>
      <c r="H124" s="11">
        <f t="shared" si="46"/>
        <v>39614.399999999994</v>
      </c>
      <c r="I124" s="5">
        <v>2.9</v>
      </c>
      <c r="J124" s="6">
        <f t="shared" si="34"/>
        <v>71801.099999999991</v>
      </c>
    </row>
    <row r="125" spans="1:10" s="29" customFormat="1" ht="15.75" x14ac:dyDescent="0.25">
      <c r="A125" s="7"/>
      <c r="B125" s="59" t="s">
        <v>39</v>
      </c>
      <c r="C125" s="9" t="s">
        <v>66</v>
      </c>
      <c r="D125" s="9">
        <v>25747</v>
      </c>
      <c r="E125" s="11">
        <v>0.4</v>
      </c>
      <c r="F125" s="11">
        <f t="shared" si="45"/>
        <v>10298.800000000001</v>
      </c>
      <c r="G125" s="11">
        <f t="shared" si="47"/>
        <v>0.79999999999999993</v>
      </c>
      <c r="H125" s="11">
        <f t="shared" si="46"/>
        <v>20597.599999999999</v>
      </c>
      <c r="I125" s="5">
        <v>1.2</v>
      </c>
      <c r="J125" s="6">
        <f t="shared" si="34"/>
        <v>30896.399999999998</v>
      </c>
    </row>
    <row r="126" spans="1:10" s="29" customFormat="1" ht="15.75" x14ac:dyDescent="0.25">
      <c r="A126" s="7"/>
      <c r="B126" s="59" t="s">
        <v>47</v>
      </c>
      <c r="C126" s="9" t="s">
        <v>66</v>
      </c>
      <c r="D126" s="9">
        <v>27510</v>
      </c>
      <c r="E126" s="11">
        <v>1</v>
      </c>
      <c r="F126" s="11">
        <f t="shared" si="45"/>
        <v>27510</v>
      </c>
      <c r="G126" s="11">
        <f t="shared" si="47"/>
        <v>1.2000000000000002</v>
      </c>
      <c r="H126" s="11">
        <f t="shared" si="46"/>
        <v>33012.000000000007</v>
      </c>
      <c r="I126" s="5">
        <v>2.2000000000000002</v>
      </c>
      <c r="J126" s="6">
        <f t="shared" si="34"/>
        <v>60522.000000000007</v>
      </c>
    </row>
    <row r="127" spans="1:10" s="29" customFormat="1" ht="15.75" x14ac:dyDescent="0.25">
      <c r="A127" s="7"/>
      <c r="B127" s="59" t="s">
        <v>22</v>
      </c>
      <c r="C127" s="9" t="s">
        <v>66</v>
      </c>
      <c r="D127" s="9">
        <v>55020</v>
      </c>
      <c r="E127" s="11">
        <v>0.4</v>
      </c>
      <c r="F127" s="11">
        <f t="shared" si="45"/>
        <v>22008</v>
      </c>
      <c r="G127" s="11">
        <f t="shared" si="47"/>
        <v>0.79999999999999993</v>
      </c>
      <c r="H127" s="11">
        <f t="shared" si="46"/>
        <v>44015.999999999993</v>
      </c>
      <c r="I127" s="5">
        <v>1.2</v>
      </c>
      <c r="J127" s="6">
        <f t="shared" si="34"/>
        <v>66024</v>
      </c>
    </row>
    <row r="128" spans="1:10" s="29" customFormat="1" ht="15.75" x14ac:dyDescent="0.25">
      <c r="A128" s="7"/>
      <c r="B128" s="59"/>
      <c r="C128" s="9"/>
      <c r="D128" s="9"/>
      <c r="E128" s="11"/>
      <c r="F128" s="11"/>
      <c r="G128" s="11"/>
      <c r="H128" s="11"/>
      <c r="I128" s="5"/>
      <c r="J128" s="6"/>
    </row>
    <row r="129" spans="1:10" s="29" customFormat="1" ht="15.75" x14ac:dyDescent="0.25">
      <c r="A129" s="7">
        <v>14</v>
      </c>
      <c r="B129" s="12" t="s">
        <v>48</v>
      </c>
      <c r="C129" s="9"/>
      <c r="D129" s="9"/>
      <c r="E129" s="11"/>
      <c r="F129" s="11"/>
      <c r="G129" s="11"/>
      <c r="H129" s="11"/>
      <c r="I129" s="5"/>
      <c r="J129" s="6"/>
    </row>
    <row r="130" spans="1:10" s="29" customFormat="1" ht="15.75" x14ac:dyDescent="0.25">
      <c r="A130" s="7"/>
      <c r="B130" s="59" t="s">
        <v>47</v>
      </c>
      <c r="C130" s="9" t="s">
        <v>66</v>
      </c>
      <c r="D130" s="9">
        <v>36</v>
      </c>
      <c r="E130" s="11">
        <v>1</v>
      </c>
      <c r="F130" s="11">
        <f t="shared" ref="F130:F132" si="48">+E130*D130</f>
        <v>36</v>
      </c>
      <c r="G130" s="11">
        <f t="shared" ref="G130:G132" si="49">+I130-E130</f>
        <v>1.2000000000000002</v>
      </c>
      <c r="H130" s="11">
        <f t="shared" ref="H130:H132" si="50">+G130*D130</f>
        <v>43.2</v>
      </c>
      <c r="I130" s="5">
        <v>2.2000000000000002</v>
      </c>
      <c r="J130" s="6">
        <f t="shared" si="34"/>
        <v>79.2</v>
      </c>
    </row>
    <row r="131" spans="1:10" s="29" customFormat="1" ht="15.75" x14ac:dyDescent="0.25">
      <c r="A131" s="7"/>
      <c r="B131" s="59" t="s">
        <v>24</v>
      </c>
      <c r="C131" s="9" t="s">
        <v>67</v>
      </c>
      <c r="D131" s="9">
        <v>33</v>
      </c>
      <c r="E131" s="11">
        <v>1.95</v>
      </c>
      <c r="F131" s="11">
        <f t="shared" si="48"/>
        <v>64.349999999999994</v>
      </c>
      <c r="G131" s="11">
        <f t="shared" si="49"/>
        <v>1.5999999999999999</v>
      </c>
      <c r="H131" s="11">
        <f t="shared" si="50"/>
        <v>52.8</v>
      </c>
      <c r="I131" s="5">
        <v>3.55</v>
      </c>
      <c r="J131" s="6">
        <f t="shared" si="34"/>
        <v>117.14999999999999</v>
      </c>
    </row>
    <row r="132" spans="1:10" s="29" customFormat="1" ht="15.75" x14ac:dyDescent="0.25">
      <c r="A132" s="7"/>
      <c r="B132" s="59" t="s">
        <v>47</v>
      </c>
      <c r="C132" s="9" t="s">
        <v>66</v>
      </c>
      <c r="D132" s="9">
        <v>36</v>
      </c>
      <c r="E132" s="11">
        <v>1</v>
      </c>
      <c r="F132" s="11">
        <f t="shared" si="48"/>
        <v>36</v>
      </c>
      <c r="G132" s="11">
        <f t="shared" si="49"/>
        <v>1.2000000000000002</v>
      </c>
      <c r="H132" s="11">
        <f t="shared" si="50"/>
        <v>43.2</v>
      </c>
      <c r="I132" s="5">
        <v>2.2000000000000002</v>
      </c>
      <c r="J132" s="6">
        <f t="shared" si="34"/>
        <v>79.2</v>
      </c>
    </row>
    <row r="133" spans="1:10" s="29" customFormat="1" ht="15.75" x14ac:dyDescent="0.25">
      <c r="A133" s="7"/>
      <c r="B133" s="59" t="s">
        <v>22</v>
      </c>
      <c r="C133" s="9" t="s">
        <v>66</v>
      </c>
      <c r="D133" s="9">
        <v>72</v>
      </c>
      <c r="E133" s="11">
        <v>0.4</v>
      </c>
      <c r="F133" s="11">
        <f t="shared" si="45"/>
        <v>28.8</v>
      </c>
      <c r="G133" s="11">
        <f t="shared" si="47"/>
        <v>0.79999999999999993</v>
      </c>
      <c r="H133" s="11">
        <f t="shared" si="46"/>
        <v>57.599999999999994</v>
      </c>
      <c r="I133" s="5">
        <v>1.2</v>
      </c>
      <c r="J133" s="6">
        <f t="shared" si="34"/>
        <v>86.399999999999991</v>
      </c>
    </row>
    <row r="134" spans="1:10" s="29" customFormat="1" ht="15.75" x14ac:dyDescent="0.25">
      <c r="A134" s="7"/>
      <c r="B134" s="59"/>
      <c r="C134" s="9"/>
      <c r="D134" s="9"/>
      <c r="E134" s="11"/>
      <c r="F134" s="11"/>
      <c r="G134" s="11"/>
      <c r="H134" s="11"/>
      <c r="I134" s="5"/>
      <c r="J134" s="6"/>
    </row>
    <row r="135" spans="1:10" s="29" customFormat="1" ht="15.75" x14ac:dyDescent="0.25">
      <c r="A135" s="7">
        <v>15</v>
      </c>
      <c r="B135" s="12" t="s">
        <v>49</v>
      </c>
      <c r="C135" s="9"/>
      <c r="D135" s="9"/>
      <c r="E135" s="11"/>
      <c r="F135" s="11"/>
      <c r="G135" s="11"/>
      <c r="H135" s="11"/>
      <c r="I135" s="5"/>
      <c r="J135" s="6"/>
    </row>
    <row r="136" spans="1:10" s="29" customFormat="1" ht="15.75" x14ac:dyDescent="0.25">
      <c r="A136" s="7"/>
      <c r="B136" s="59" t="s">
        <v>45</v>
      </c>
      <c r="C136" s="9" t="s">
        <v>66</v>
      </c>
      <c r="D136" s="9">
        <v>5273</v>
      </c>
      <c r="E136" s="11">
        <v>0.9</v>
      </c>
      <c r="F136" s="11">
        <f t="shared" si="45"/>
        <v>4745.7</v>
      </c>
      <c r="G136" s="11">
        <f t="shared" si="47"/>
        <v>1.2000000000000002</v>
      </c>
      <c r="H136" s="11">
        <f t="shared" si="46"/>
        <v>6327.6000000000013</v>
      </c>
      <c r="I136" s="5">
        <v>2.1</v>
      </c>
      <c r="J136" s="6">
        <f t="shared" si="34"/>
        <v>11073.300000000001</v>
      </c>
    </row>
    <row r="137" spans="1:10" s="29" customFormat="1" ht="15.75" x14ac:dyDescent="0.25">
      <c r="A137" s="7"/>
      <c r="B137" s="59" t="s">
        <v>18</v>
      </c>
      <c r="C137" s="9" t="s">
        <v>67</v>
      </c>
      <c r="D137" s="9">
        <v>4746</v>
      </c>
      <c r="E137" s="11">
        <v>1.3</v>
      </c>
      <c r="F137" s="11">
        <f t="shared" si="45"/>
        <v>6169.8</v>
      </c>
      <c r="G137" s="11">
        <f t="shared" si="47"/>
        <v>1.5999999999999999</v>
      </c>
      <c r="H137" s="11">
        <f t="shared" si="46"/>
        <v>7593.5999999999995</v>
      </c>
      <c r="I137" s="5">
        <v>2.9</v>
      </c>
      <c r="J137" s="6">
        <f t="shared" si="34"/>
        <v>13763.4</v>
      </c>
    </row>
    <row r="138" spans="1:10" s="29" customFormat="1" ht="15.75" x14ac:dyDescent="0.25">
      <c r="A138" s="7"/>
      <c r="B138" s="59" t="s">
        <v>22</v>
      </c>
      <c r="C138" s="9" t="s">
        <v>66</v>
      </c>
      <c r="D138" s="9">
        <v>5273</v>
      </c>
      <c r="E138" s="11">
        <v>0.4</v>
      </c>
      <c r="F138" s="11">
        <f t="shared" si="45"/>
        <v>2109.2000000000003</v>
      </c>
      <c r="G138" s="11">
        <f t="shared" si="47"/>
        <v>0.79999999999999993</v>
      </c>
      <c r="H138" s="11">
        <f t="shared" si="46"/>
        <v>4218.3999999999996</v>
      </c>
      <c r="I138" s="5">
        <v>1.2</v>
      </c>
      <c r="J138" s="6">
        <f t="shared" si="34"/>
        <v>6327.5999999999995</v>
      </c>
    </row>
    <row r="139" spans="1:10" s="29" customFormat="1" ht="15.75" x14ac:dyDescent="0.25">
      <c r="A139" s="7"/>
      <c r="B139" s="59"/>
      <c r="C139" s="9"/>
      <c r="D139" s="9"/>
      <c r="E139" s="11"/>
      <c r="F139" s="11"/>
      <c r="G139" s="11"/>
      <c r="H139" s="11"/>
      <c r="I139" s="5"/>
      <c r="J139" s="6"/>
    </row>
    <row r="140" spans="1:10" s="29" customFormat="1" ht="15.75" x14ac:dyDescent="0.25">
      <c r="A140" s="7">
        <v>16</v>
      </c>
      <c r="B140" s="12" t="s">
        <v>50</v>
      </c>
      <c r="C140" s="9"/>
      <c r="D140" s="9"/>
      <c r="E140" s="11"/>
      <c r="F140" s="11"/>
      <c r="G140" s="11"/>
      <c r="H140" s="11"/>
      <c r="I140" s="5"/>
      <c r="J140" s="6"/>
    </row>
    <row r="141" spans="1:10" s="29" customFormat="1" ht="15.75" x14ac:dyDescent="0.25">
      <c r="A141" s="7"/>
      <c r="B141" s="59" t="s">
        <v>45</v>
      </c>
      <c r="C141" s="9" t="s">
        <v>66</v>
      </c>
      <c r="D141" s="9">
        <v>150</v>
      </c>
      <c r="E141" s="11">
        <v>0.9</v>
      </c>
      <c r="F141" s="11">
        <f t="shared" si="45"/>
        <v>135</v>
      </c>
      <c r="G141" s="11">
        <f t="shared" si="47"/>
        <v>1.2000000000000002</v>
      </c>
      <c r="H141" s="11">
        <f t="shared" si="46"/>
        <v>180.00000000000003</v>
      </c>
      <c r="I141" s="5">
        <v>2.1</v>
      </c>
      <c r="J141" s="6">
        <f t="shared" si="34"/>
        <v>315</v>
      </c>
    </row>
    <row r="142" spans="1:10" s="29" customFormat="1" ht="15.75" x14ac:dyDescent="0.25">
      <c r="A142" s="7"/>
      <c r="B142" s="59" t="s">
        <v>51</v>
      </c>
      <c r="C142" s="9" t="s">
        <v>67</v>
      </c>
      <c r="D142" s="9">
        <v>135</v>
      </c>
      <c r="E142" s="11">
        <v>1.25</v>
      </c>
      <c r="F142" s="11">
        <f t="shared" si="45"/>
        <v>168.75</v>
      </c>
      <c r="G142" s="11">
        <f t="shared" si="47"/>
        <v>1.2000000000000002</v>
      </c>
      <c r="H142" s="11">
        <f t="shared" si="46"/>
        <v>162.00000000000003</v>
      </c>
      <c r="I142" s="5">
        <v>2.4500000000000002</v>
      </c>
      <c r="J142" s="6">
        <f t="shared" si="34"/>
        <v>330.75</v>
      </c>
    </row>
    <row r="143" spans="1:10" s="29" customFormat="1" ht="15.75" x14ac:dyDescent="0.25">
      <c r="A143" s="7"/>
      <c r="B143" s="59" t="s">
        <v>22</v>
      </c>
      <c r="C143" s="9" t="s">
        <v>66</v>
      </c>
      <c r="D143" s="9">
        <v>150</v>
      </c>
      <c r="E143" s="11">
        <v>0.4</v>
      </c>
      <c r="F143" s="11">
        <f t="shared" si="45"/>
        <v>60</v>
      </c>
      <c r="G143" s="11">
        <f t="shared" si="47"/>
        <v>0.79999999999999993</v>
      </c>
      <c r="H143" s="11">
        <f t="shared" si="46"/>
        <v>119.99999999999999</v>
      </c>
      <c r="I143" s="5">
        <v>1.2</v>
      </c>
      <c r="J143" s="6">
        <f t="shared" si="34"/>
        <v>180</v>
      </c>
    </row>
    <row r="144" spans="1:10" s="29" customFormat="1" ht="15.75" x14ac:dyDescent="0.25">
      <c r="A144" s="7"/>
      <c r="B144" s="59"/>
      <c r="C144" s="9"/>
      <c r="D144" s="9"/>
      <c r="E144" s="11"/>
      <c r="F144" s="11"/>
      <c r="G144" s="11"/>
      <c r="H144" s="11"/>
      <c r="I144" s="5"/>
      <c r="J144" s="6"/>
    </row>
    <row r="145" spans="1:10" s="29" customFormat="1" ht="15.75" x14ac:dyDescent="0.25">
      <c r="A145" s="7">
        <v>17</v>
      </c>
      <c r="B145" s="12" t="s">
        <v>52</v>
      </c>
      <c r="C145" s="9"/>
      <c r="D145" s="9"/>
      <c r="E145" s="11"/>
      <c r="F145" s="11"/>
      <c r="G145" s="11"/>
      <c r="H145" s="11"/>
      <c r="I145" s="5"/>
      <c r="J145" s="6"/>
    </row>
    <row r="146" spans="1:10" s="29" customFormat="1" ht="15.75" x14ac:dyDescent="0.25">
      <c r="A146" s="7"/>
      <c r="B146" s="59" t="s">
        <v>47</v>
      </c>
      <c r="C146" s="9" t="s">
        <v>66</v>
      </c>
      <c r="D146" s="9">
        <v>975</v>
      </c>
      <c r="E146" s="11">
        <v>1</v>
      </c>
      <c r="F146" s="11">
        <f t="shared" ref="F146:F147" si="51">+E146*D146</f>
        <v>975</v>
      </c>
      <c r="G146" s="11">
        <f t="shared" ref="G146:G147" si="52">+I146-E146</f>
        <v>1.2000000000000002</v>
      </c>
      <c r="H146" s="11">
        <f t="shared" ref="H146:H147" si="53">+G146*D146</f>
        <v>1170.0000000000002</v>
      </c>
      <c r="I146" s="5">
        <v>2.2000000000000002</v>
      </c>
      <c r="J146" s="6">
        <f t="shared" ref="J146:J180" si="54">I146*D146</f>
        <v>2145</v>
      </c>
    </row>
    <row r="147" spans="1:10" s="29" customFormat="1" ht="15.75" x14ac:dyDescent="0.25">
      <c r="A147" s="7"/>
      <c r="B147" s="59" t="s">
        <v>18</v>
      </c>
      <c r="C147" s="9" t="s">
        <v>67</v>
      </c>
      <c r="D147" s="9">
        <v>878</v>
      </c>
      <c r="E147" s="11">
        <v>1.3</v>
      </c>
      <c r="F147" s="11">
        <f t="shared" si="51"/>
        <v>1141.4000000000001</v>
      </c>
      <c r="G147" s="11">
        <f t="shared" si="52"/>
        <v>1.5999999999999999</v>
      </c>
      <c r="H147" s="11">
        <f t="shared" si="53"/>
        <v>1404.8</v>
      </c>
      <c r="I147" s="5">
        <v>2.9</v>
      </c>
      <c r="J147" s="6">
        <f t="shared" si="54"/>
        <v>2546.1999999999998</v>
      </c>
    </row>
    <row r="148" spans="1:10" s="29" customFormat="1" ht="15.75" x14ac:dyDescent="0.25">
      <c r="A148" s="7"/>
      <c r="B148" s="59" t="s">
        <v>39</v>
      </c>
      <c r="C148" s="9" t="s">
        <v>66</v>
      </c>
      <c r="D148" s="9">
        <v>768</v>
      </c>
      <c r="E148" s="11">
        <v>0.4</v>
      </c>
      <c r="F148" s="11">
        <f t="shared" si="45"/>
        <v>307.20000000000005</v>
      </c>
      <c r="G148" s="11">
        <f t="shared" si="47"/>
        <v>0.79999999999999993</v>
      </c>
      <c r="H148" s="11">
        <f t="shared" si="46"/>
        <v>614.4</v>
      </c>
      <c r="I148" s="5">
        <v>1.2</v>
      </c>
      <c r="J148" s="6">
        <f t="shared" si="54"/>
        <v>921.59999999999991</v>
      </c>
    </row>
    <row r="149" spans="1:10" s="29" customFormat="1" ht="15.75" x14ac:dyDescent="0.25">
      <c r="A149" s="7"/>
      <c r="B149" s="59" t="s">
        <v>22</v>
      </c>
      <c r="C149" s="9" t="s">
        <v>66</v>
      </c>
      <c r="D149" s="9">
        <v>975</v>
      </c>
      <c r="E149" s="11">
        <v>0.4</v>
      </c>
      <c r="F149" s="11">
        <f t="shared" si="45"/>
        <v>390</v>
      </c>
      <c r="G149" s="11">
        <f t="shared" si="47"/>
        <v>0.79999999999999993</v>
      </c>
      <c r="H149" s="11">
        <f t="shared" si="46"/>
        <v>779.99999999999989</v>
      </c>
      <c r="I149" s="5">
        <v>1.2</v>
      </c>
      <c r="J149" s="6">
        <f t="shared" si="54"/>
        <v>1170</v>
      </c>
    </row>
    <row r="150" spans="1:10" s="29" customFormat="1" ht="15.75" x14ac:dyDescent="0.25">
      <c r="A150" s="7"/>
      <c r="B150" s="59"/>
      <c r="C150" s="10"/>
      <c r="D150" s="10"/>
      <c r="E150" s="11"/>
      <c r="F150" s="11"/>
      <c r="G150" s="11"/>
      <c r="H150" s="11"/>
      <c r="I150" s="5"/>
      <c r="J150" s="6"/>
    </row>
    <row r="151" spans="1:10" s="29" customFormat="1" ht="15.75" x14ac:dyDescent="0.25">
      <c r="A151" s="7"/>
      <c r="B151" s="59"/>
      <c r="C151" s="10"/>
      <c r="D151" s="10"/>
      <c r="E151" s="11"/>
      <c r="F151" s="11"/>
      <c r="G151" s="11"/>
      <c r="H151" s="11"/>
      <c r="I151" s="5"/>
      <c r="J151" s="6"/>
    </row>
    <row r="152" spans="1:10" s="29" customFormat="1" ht="18.75" x14ac:dyDescent="0.3">
      <c r="A152" s="7"/>
      <c r="B152" s="70" t="s">
        <v>53</v>
      </c>
      <c r="C152" s="10"/>
      <c r="D152" s="10"/>
      <c r="E152" s="11"/>
      <c r="F152" s="11"/>
      <c r="G152" s="11"/>
      <c r="H152" s="11"/>
      <c r="I152" s="5"/>
      <c r="J152" s="6"/>
    </row>
    <row r="153" spans="1:10" s="29" customFormat="1" ht="15.75" x14ac:dyDescent="0.25">
      <c r="A153" s="7"/>
      <c r="B153" s="59"/>
      <c r="C153" s="10"/>
      <c r="D153" s="10"/>
      <c r="E153" s="11"/>
      <c r="F153" s="11"/>
      <c r="G153" s="11"/>
      <c r="H153" s="11"/>
      <c r="I153" s="5"/>
      <c r="J153" s="6"/>
    </row>
    <row r="154" spans="1:10" s="29" customFormat="1" ht="15.75" x14ac:dyDescent="0.25">
      <c r="A154" s="7">
        <v>18</v>
      </c>
      <c r="B154" s="12" t="s">
        <v>54</v>
      </c>
      <c r="C154" s="9"/>
      <c r="D154" s="9"/>
      <c r="E154" s="11"/>
      <c r="F154" s="11"/>
      <c r="G154" s="11"/>
      <c r="H154" s="11"/>
      <c r="I154" s="5"/>
      <c r="J154" s="6"/>
    </row>
    <row r="155" spans="1:10" s="29" customFormat="1" ht="15.75" x14ac:dyDescent="0.25">
      <c r="A155" s="7"/>
      <c r="B155" s="62" t="s">
        <v>55</v>
      </c>
      <c r="C155" s="9" t="s">
        <v>66</v>
      </c>
      <c r="D155" s="9">
        <v>18039</v>
      </c>
      <c r="E155" s="11">
        <v>1.5</v>
      </c>
      <c r="F155" s="11">
        <f t="shared" si="45"/>
        <v>27058.5</v>
      </c>
      <c r="G155" s="11">
        <f t="shared" si="47"/>
        <v>1.2000000000000002</v>
      </c>
      <c r="H155" s="11">
        <f t="shared" si="46"/>
        <v>21646.800000000003</v>
      </c>
      <c r="I155" s="5">
        <v>2.7</v>
      </c>
      <c r="J155" s="6">
        <f t="shared" si="54"/>
        <v>48705.3</v>
      </c>
    </row>
    <row r="156" spans="1:10" s="29" customFormat="1" ht="15.75" x14ac:dyDescent="0.25">
      <c r="A156" s="7"/>
      <c r="B156" s="59" t="s">
        <v>56</v>
      </c>
      <c r="C156" s="9" t="s">
        <v>66</v>
      </c>
      <c r="D156" s="9">
        <v>18039</v>
      </c>
      <c r="E156" s="11">
        <v>2</v>
      </c>
      <c r="F156" s="11">
        <f t="shared" si="45"/>
        <v>36078</v>
      </c>
      <c r="G156" s="11">
        <f t="shared" si="47"/>
        <v>0.20000000000000018</v>
      </c>
      <c r="H156" s="11">
        <f t="shared" si="46"/>
        <v>3607.8000000000034</v>
      </c>
      <c r="I156" s="5">
        <v>2.2000000000000002</v>
      </c>
      <c r="J156" s="6">
        <f t="shared" si="54"/>
        <v>39685.800000000003</v>
      </c>
    </row>
    <row r="157" spans="1:10" s="29" customFormat="1" ht="15.75" x14ac:dyDescent="0.25">
      <c r="A157" s="7"/>
      <c r="B157" s="59" t="s">
        <v>57</v>
      </c>
      <c r="C157" s="9" t="s">
        <v>66</v>
      </c>
      <c r="D157" s="9">
        <v>18039</v>
      </c>
      <c r="E157" s="11">
        <v>0.45</v>
      </c>
      <c r="F157" s="11">
        <f t="shared" si="45"/>
        <v>8117.55</v>
      </c>
      <c r="G157" s="11">
        <f t="shared" si="47"/>
        <v>0.65000000000000013</v>
      </c>
      <c r="H157" s="11">
        <f t="shared" si="46"/>
        <v>11725.350000000002</v>
      </c>
      <c r="I157" s="5">
        <v>1.1000000000000001</v>
      </c>
      <c r="J157" s="6">
        <f t="shared" si="54"/>
        <v>19842.900000000001</v>
      </c>
    </row>
    <row r="158" spans="1:10" s="29" customFormat="1" ht="15.75" x14ac:dyDescent="0.25">
      <c r="A158" s="7"/>
      <c r="B158" s="59" t="s">
        <v>24</v>
      </c>
      <c r="C158" s="9" t="s">
        <v>67</v>
      </c>
      <c r="D158" s="9">
        <v>16236</v>
      </c>
      <c r="E158" s="11">
        <v>1.95</v>
      </c>
      <c r="F158" s="11">
        <f t="shared" si="45"/>
        <v>31660.2</v>
      </c>
      <c r="G158" s="11">
        <f t="shared" si="47"/>
        <v>1.5999999999999999</v>
      </c>
      <c r="H158" s="11">
        <f t="shared" si="46"/>
        <v>25977.599999999999</v>
      </c>
      <c r="I158" s="5">
        <v>3.55</v>
      </c>
      <c r="J158" s="6">
        <f t="shared" si="54"/>
        <v>57637.799999999996</v>
      </c>
    </row>
    <row r="159" spans="1:10" s="29" customFormat="1" ht="15.75" x14ac:dyDescent="0.25">
      <c r="A159" s="7"/>
      <c r="B159" s="59" t="s">
        <v>58</v>
      </c>
      <c r="C159" s="9" t="s">
        <v>66</v>
      </c>
      <c r="D159" s="9">
        <v>18039</v>
      </c>
      <c r="E159" s="11">
        <v>0.4</v>
      </c>
      <c r="F159" s="11">
        <f t="shared" si="45"/>
        <v>7215.6</v>
      </c>
      <c r="G159" s="11">
        <f t="shared" si="47"/>
        <v>0.79999999999999993</v>
      </c>
      <c r="H159" s="11">
        <f t="shared" si="46"/>
        <v>14431.199999999999</v>
      </c>
      <c r="I159" s="5">
        <v>1.2</v>
      </c>
      <c r="J159" s="6">
        <f t="shared" si="54"/>
        <v>21646.799999999999</v>
      </c>
    </row>
    <row r="160" spans="1:10" s="29" customFormat="1" ht="15.75" x14ac:dyDescent="0.25">
      <c r="A160" s="7"/>
      <c r="B160" s="59" t="s">
        <v>63</v>
      </c>
      <c r="C160" s="9" t="s">
        <v>66</v>
      </c>
      <c r="D160" s="9">
        <v>18039</v>
      </c>
      <c r="E160" s="11">
        <v>1.3</v>
      </c>
      <c r="F160" s="11">
        <f t="shared" si="45"/>
        <v>23450.7</v>
      </c>
      <c r="G160" s="11">
        <f t="shared" si="47"/>
        <v>1.2</v>
      </c>
      <c r="H160" s="11">
        <f t="shared" si="46"/>
        <v>21646.799999999999</v>
      </c>
      <c r="I160" s="5">
        <v>2.5</v>
      </c>
      <c r="J160" s="6">
        <f t="shared" si="54"/>
        <v>45097.5</v>
      </c>
    </row>
    <row r="161" spans="1:10" s="29" customFormat="1" ht="15.75" x14ac:dyDescent="0.25">
      <c r="A161" s="7"/>
      <c r="B161" s="59" t="s">
        <v>22</v>
      </c>
      <c r="C161" s="9" t="s">
        <v>66</v>
      </c>
      <c r="D161" s="9">
        <v>18039</v>
      </c>
      <c r="E161" s="11">
        <v>0.4</v>
      </c>
      <c r="F161" s="11">
        <f t="shared" si="45"/>
        <v>7215.6</v>
      </c>
      <c r="G161" s="11">
        <f t="shared" si="47"/>
        <v>0.79999999999999993</v>
      </c>
      <c r="H161" s="11">
        <f t="shared" si="46"/>
        <v>14431.199999999999</v>
      </c>
      <c r="I161" s="5">
        <v>1.2</v>
      </c>
      <c r="J161" s="6">
        <f t="shared" si="54"/>
        <v>21646.799999999999</v>
      </c>
    </row>
    <row r="162" spans="1:10" s="29" customFormat="1" ht="15.75" x14ac:dyDescent="0.25">
      <c r="A162" s="7"/>
      <c r="B162" s="59"/>
      <c r="C162" s="9"/>
      <c r="D162" s="9"/>
      <c r="E162" s="11"/>
      <c r="F162" s="11"/>
      <c r="G162" s="11"/>
      <c r="H162" s="11"/>
      <c r="I162" s="5"/>
      <c r="J162" s="6"/>
    </row>
    <row r="163" spans="1:10" s="29" customFormat="1" ht="15.75" x14ac:dyDescent="0.25">
      <c r="A163" s="7">
        <v>19</v>
      </c>
      <c r="B163" s="12" t="s">
        <v>59</v>
      </c>
      <c r="C163" s="9"/>
      <c r="D163" s="9"/>
      <c r="E163" s="11"/>
      <c r="F163" s="11"/>
      <c r="G163" s="11"/>
      <c r="H163" s="11"/>
      <c r="I163" s="5"/>
      <c r="J163" s="6"/>
    </row>
    <row r="164" spans="1:10" s="29" customFormat="1" ht="15.75" x14ac:dyDescent="0.25">
      <c r="A164" s="7"/>
      <c r="B164" s="62" t="s">
        <v>60</v>
      </c>
      <c r="C164" s="9" t="s">
        <v>66</v>
      </c>
      <c r="D164" s="9">
        <v>72</v>
      </c>
      <c r="E164" s="11">
        <v>1.5</v>
      </c>
      <c r="F164" s="11">
        <f t="shared" ref="F164:F180" si="55">+E164*D164</f>
        <v>108</v>
      </c>
      <c r="G164" s="11">
        <f t="shared" ref="G164:G180" si="56">+I164-E164</f>
        <v>1.2000000000000002</v>
      </c>
      <c r="H164" s="11">
        <f t="shared" ref="H164:H180" si="57">+G164*D164</f>
        <v>86.4</v>
      </c>
      <c r="I164" s="5">
        <v>2.7</v>
      </c>
      <c r="J164" s="6">
        <f t="shared" si="54"/>
        <v>194.4</v>
      </c>
    </row>
    <row r="165" spans="1:10" s="29" customFormat="1" ht="15.75" x14ac:dyDescent="0.25">
      <c r="A165" s="7"/>
      <c r="B165" s="59" t="s">
        <v>56</v>
      </c>
      <c r="C165" s="9" t="s">
        <v>66</v>
      </c>
      <c r="D165" s="9">
        <v>72</v>
      </c>
      <c r="E165" s="11">
        <v>2</v>
      </c>
      <c r="F165" s="11">
        <f t="shared" si="55"/>
        <v>144</v>
      </c>
      <c r="G165" s="11">
        <f t="shared" si="56"/>
        <v>0.20000000000000018</v>
      </c>
      <c r="H165" s="11">
        <f t="shared" si="57"/>
        <v>14.400000000000013</v>
      </c>
      <c r="I165" s="5">
        <v>2.2000000000000002</v>
      </c>
      <c r="J165" s="6">
        <f t="shared" si="54"/>
        <v>158.4</v>
      </c>
    </row>
    <row r="166" spans="1:10" s="29" customFormat="1" ht="15.75" x14ac:dyDescent="0.25">
      <c r="A166" s="7"/>
      <c r="B166" s="59" t="s">
        <v>57</v>
      </c>
      <c r="C166" s="9" t="s">
        <v>66</v>
      </c>
      <c r="D166" s="9">
        <v>72</v>
      </c>
      <c r="E166" s="11">
        <v>0.45</v>
      </c>
      <c r="F166" s="11">
        <f t="shared" si="55"/>
        <v>32.4</v>
      </c>
      <c r="G166" s="11">
        <f t="shared" si="56"/>
        <v>0.65000000000000013</v>
      </c>
      <c r="H166" s="11">
        <f t="shared" si="57"/>
        <v>46.800000000000011</v>
      </c>
      <c r="I166" s="5">
        <v>1.1000000000000001</v>
      </c>
      <c r="J166" s="6">
        <f t="shared" si="54"/>
        <v>79.2</v>
      </c>
    </row>
    <row r="167" spans="1:10" s="29" customFormat="1" ht="15.75" x14ac:dyDescent="0.25">
      <c r="A167" s="7"/>
      <c r="B167" s="59" t="s">
        <v>24</v>
      </c>
      <c r="C167" s="9" t="s">
        <v>67</v>
      </c>
      <c r="D167" s="9">
        <v>65</v>
      </c>
      <c r="E167" s="11">
        <v>1.95</v>
      </c>
      <c r="F167" s="11">
        <f t="shared" si="55"/>
        <v>126.75</v>
      </c>
      <c r="G167" s="11">
        <f t="shared" si="56"/>
        <v>1.5999999999999999</v>
      </c>
      <c r="H167" s="11">
        <f t="shared" si="57"/>
        <v>103.99999999999999</v>
      </c>
      <c r="I167" s="5">
        <v>3.55</v>
      </c>
      <c r="J167" s="6">
        <f t="shared" si="54"/>
        <v>230.75</v>
      </c>
    </row>
    <row r="168" spans="1:10" s="29" customFormat="1" ht="15.75" x14ac:dyDescent="0.25">
      <c r="A168" s="7"/>
      <c r="B168" s="59" t="s">
        <v>58</v>
      </c>
      <c r="C168" s="9" t="s">
        <v>66</v>
      </c>
      <c r="D168" s="9">
        <v>72</v>
      </c>
      <c r="E168" s="11">
        <v>0.4</v>
      </c>
      <c r="F168" s="11">
        <f t="shared" si="55"/>
        <v>28.8</v>
      </c>
      <c r="G168" s="11">
        <f t="shared" si="56"/>
        <v>0.79999999999999993</v>
      </c>
      <c r="H168" s="11">
        <f t="shared" si="57"/>
        <v>57.599999999999994</v>
      </c>
      <c r="I168" s="5">
        <v>1.2</v>
      </c>
      <c r="J168" s="6">
        <f t="shared" si="54"/>
        <v>86.399999999999991</v>
      </c>
    </row>
    <row r="169" spans="1:10" s="29" customFormat="1" ht="15.75" x14ac:dyDescent="0.25">
      <c r="A169" s="7"/>
      <c r="B169" s="59" t="s">
        <v>63</v>
      </c>
      <c r="C169" s="9" t="s">
        <v>66</v>
      </c>
      <c r="D169" s="9">
        <v>72</v>
      </c>
      <c r="E169" s="11">
        <v>1.3</v>
      </c>
      <c r="F169" s="11">
        <f t="shared" si="55"/>
        <v>93.600000000000009</v>
      </c>
      <c r="G169" s="11">
        <f t="shared" si="56"/>
        <v>1.2</v>
      </c>
      <c r="H169" s="11">
        <f t="shared" si="57"/>
        <v>86.399999999999991</v>
      </c>
      <c r="I169" s="5">
        <v>2.5</v>
      </c>
      <c r="J169" s="6">
        <f t="shared" si="54"/>
        <v>180</v>
      </c>
    </row>
    <row r="170" spans="1:10" s="29" customFormat="1" ht="15.75" x14ac:dyDescent="0.25">
      <c r="A170" s="7"/>
      <c r="B170" s="59" t="s">
        <v>63</v>
      </c>
      <c r="C170" s="9" t="s">
        <v>66</v>
      </c>
      <c r="D170" s="9">
        <v>72</v>
      </c>
      <c r="E170" s="11">
        <v>1.3</v>
      </c>
      <c r="F170" s="11">
        <f t="shared" si="55"/>
        <v>93.600000000000009</v>
      </c>
      <c r="G170" s="11">
        <f t="shared" si="56"/>
        <v>1.2</v>
      </c>
      <c r="H170" s="11">
        <f t="shared" si="57"/>
        <v>86.399999999999991</v>
      </c>
      <c r="I170" s="5">
        <v>2.5</v>
      </c>
      <c r="J170" s="6">
        <f t="shared" si="54"/>
        <v>180</v>
      </c>
    </row>
    <row r="171" spans="1:10" s="29" customFormat="1" ht="15.75" x14ac:dyDescent="0.25">
      <c r="A171" s="7"/>
      <c r="B171" s="59" t="s">
        <v>22</v>
      </c>
      <c r="C171" s="9" t="s">
        <v>66</v>
      </c>
      <c r="D171" s="9">
        <v>144</v>
      </c>
      <c r="E171" s="11">
        <v>0.4</v>
      </c>
      <c r="F171" s="11">
        <f t="shared" si="55"/>
        <v>57.6</v>
      </c>
      <c r="G171" s="11">
        <f t="shared" si="56"/>
        <v>0.79999999999999993</v>
      </c>
      <c r="H171" s="11">
        <f t="shared" si="57"/>
        <v>115.19999999999999</v>
      </c>
      <c r="I171" s="5">
        <v>1.2</v>
      </c>
      <c r="J171" s="6">
        <f t="shared" si="54"/>
        <v>172.79999999999998</v>
      </c>
    </row>
    <row r="172" spans="1:10" s="29" customFormat="1" ht="15.75" x14ac:dyDescent="0.25">
      <c r="A172" s="7"/>
      <c r="B172" s="59"/>
      <c r="C172" s="9"/>
      <c r="D172" s="9"/>
      <c r="E172" s="11"/>
      <c r="F172" s="11"/>
      <c r="G172" s="11"/>
      <c r="H172" s="11"/>
      <c r="I172" s="5"/>
      <c r="J172" s="6"/>
    </row>
    <row r="173" spans="1:10" s="29" customFormat="1" ht="15.75" x14ac:dyDescent="0.25">
      <c r="A173" s="7">
        <v>20</v>
      </c>
      <c r="B173" s="12" t="s">
        <v>61</v>
      </c>
      <c r="C173" s="9"/>
      <c r="D173" s="9"/>
      <c r="E173" s="11"/>
      <c r="F173" s="11"/>
      <c r="G173" s="11"/>
      <c r="H173" s="11"/>
      <c r="I173" s="5"/>
      <c r="J173" s="6"/>
    </row>
    <row r="174" spans="1:10" s="29" customFormat="1" ht="15.75" x14ac:dyDescent="0.25">
      <c r="A174" s="7"/>
      <c r="B174" s="62" t="s">
        <v>62</v>
      </c>
      <c r="C174" s="9" t="s">
        <v>66</v>
      </c>
      <c r="D174" s="9">
        <v>1019</v>
      </c>
      <c r="E174" s="11">
        <v>1.5</v>
      </c>
      <c r="F174" s="11">
        <f t="shared" ref="F174:F175" si="58">+E174*D174</f>
        <v>1528.5</v>
      </c>
      <c r="G174" s="11">
        <f t="shared" ref="G174:G175" si="59">+I174-E174</f>
        <v>1.2000000000000002</v>
      </c>
      <c r="H174" s="11">
        <f t="shared" ref="H174:H175" si="60">+G174*D174</f>
        <v>1222.8000000000002</v>
      </c>
      <c r="I174" s="5">
        <v>2.7</v>
      </c>
      <c r="J174" s="6">
        <f t="shared" si="54"/>
        <v>2751.3</v>
      </c>
    </row>
    <row r="175" spans="1:10" s="29" customFormat="1" ht="15.75" x14ac:dyDescent="0.25">
      <c r="A175" s="7"/>
      <c r="B175" s="59" t="s">
        <v>56</v>
      </c>
      <c r="C175" s="9" t="s">
        <v>66</v>
      </c>
      <c r="D175" s="9">
        <v>1019</v>
      </c>
      <c r="E175" s="11">
        <v>2</v>
      </c>
      <c r="F175" s="11">
        <f t="shared" si="58"/>
        <v>2038</v>
      </c>
      <c r="G175" s="11">
        <f t="shared" si="59"/>
        <v>0.20000000000000018</v>
      </c>
      <c r="H175" s="11">
        <f t="shared" si="60"/>
        <v>203.80000000000018</v>
      </c>
      <c r="I175" s="5">
        <v>2.2000000000000002</v>
      </c>
      <c r="J175" s="6">
        <f t="shared" si="54"/>
        <v>2241.8000000000002</v>
      </c>
    </row>
    <row r="176" spans="1:10" s="29" customFormat="1" ht="15.75" x14ac:dyDescent="0.25">
      <c r="A176" s="7"/>
      <c r="B176" s="59" t="s">
        <v>57</v>
      </c>
      <c r="C176" s="9" t="s">
        <v>66</v>
      </c>
      <c r="D176" s="9">
        <v>1019</v>
      </c>
      <c r="E176" s="11">
        <v>0.45</v>
      </c>
      <c r="F176" s="11">
        <f t="shared" si="55"/>
        <v>458.55</v>
      </c>
      <c r="G176" s="11">
        <f t="shared" si="56"/>
        <v>0.65000000000000013</v>
      </c>
      <c r="H176" s="11">
        <f t="shared" si="57"/>
        <v>662.35000000000014</v>
      </c>
      <c r="I176" s="5">
        <v>1.1000000000000001</v>
      </c>
      <c r="J176" s="6">
        <f t="shared" si="54"/>
        <v>1120.9000000000001</v>
      </c>
    </row>
    <row r="177" spans="1:10" s="29" customFormat="1" ht="15.75" x14ac:dyDescent="0.25">
      <c r="A177" s="7"/>
      <c r="B177" s="59" t="s">
        <v>24</v>
      </c>
      <c r="C177" s="9" t="s">
        <v>67</v>
      </c>
      <c r="D177" s="9">
        <v>918</v>
      </c>
      <c r="E177" s="11">
        <v>1.95</v>
      </c>
      <c r="F177" s="11">
        <f t="shared" si="55"/>
        <v>1790.1</v>
      </c>
      <c r="G177" s="11">
        <f t="shared" si="56"/>
        <v>1.5999999999999999</v>
      </c>
      <c r="H177" s="11">
        <f t="shared" si="57"/>
        <v>1468.8</v>
      </c>
      <c r="I177" s="5">
        <v>3.55</v>
      </c>
      <c r="J177" s="6">
        <f t="shared" si="54"/>
        <v>3258.8999999999996</v>
      </c>
    </row>
    <row r="178" spans="1:10" s="29" customFormat="1" ht="15.75" x14ac:dyDescent="0.25">
      <c r="A178" s="7"/>
      <c r="B178" s="59" t="s">
        <v>58</v>
      </c>
      <c r="C178" s="9" t="s">
        <v>66</v>
      </c>
      <c r="D178" s="9">
        <v>1019</v>
      </c>
      <c r="E178" s="11">
        <v>0.4</v>
      </c>
      <c r="F178" s="11">
        <f t="shared" si="55"/>
        <v>407.6</v>
      </c>
      <c r="G178" s="11">
        <f t="shared" si="56"/>
        <v>0.79999999999999993</v>
      </c>
      <c r="H178" s="11">
        <f t="shared" si="57"/>
        <v>815.19999999999993</v>
      </c>
      <c r="I178" s="5">
        <v>1.2</v>
      </c>
      <c r="J178" s="6">
        <f t="shared" si="54"/>
        <v>1222.8</v>
      </c>
    </row>
    <row r="179" spans="1:10" s="29" customFormat="1" ht="15.75" x14ac:dyDescent="0.25">
      <c r="A179" s="7"/>
      <c r="B179" s="59" t="s">
        <v>63</v>
      </c>
      <c r="C179" s="9" t="s">
        <v>66</v>
      </c>
      <c r="D179" s="9">
        <v>1019</v>
      </c>
      <c r="E179" s="11">
        <v>1.3</v>
      </c>
      <c r="F179" s="11">
        <f t="shared" si="55"/>
        <v>1324.7</v>
      </c>
      <c r="G179" s="11">
        <f t="shared" si="56"/>
        <v>1.2</v>
      </c>
      <c r="H179" s="11">
        <f t="shared" si="57"/>
        <v>1222.8</v>
      </c>
      <c r="I179" s="5">
        <v>2.5</v>
      </c>
      <c r="J179" s="6">
        <f t="shared" si="54"/>
        <v>2547.5</v>
      </c>
    </row>
    <row r="180" spans="1:10" s="29" customFormat="1" ht="15.75" x14ac:dyDescent="0.25">
      <c r="A180" s="7"/>
      <c r="B180" s="56" t="s">
        <v>22</v>
      </c>
      <c r="C180" s="9" t="s">
        <v>66</v>
      </c>
      <c r="D180" s="9">
        <v>1019</v>
      </c>
      <c r="E180" s="11">
        <v>0.4</v>
      </c>
      <c r="F180" s="11">
        <f t="shared" si="55"/>
        <v>407.6</v>
      </c>
      <c r="G180" s="11">
        <f t="shared" si="56"/>
        <v>0.79999999999999993</v>
      </c>
      <c r="H180" s="11">
        <f t="shared" si="57"/>
        <v>815.19999999999993</v>
      </c>
      <c r="I180" s="5">
        <v>1.2</v>
      </c>
      <c r="J180" s="6">
        <f t="shared" si="54"/>
        <v>1222.8</v>
      </c>
    </row>
    <row r="181" spans="1:10" s="29" customFormat="1" ht="15.75" x14ac:dyDescent="0.25">
      <c r="A181" s="7"/>
      <c r="B181" s="63"/>
      <c r="C181" s="4"/>
      <c r="D181" s="11"/>
      <c r="E181" s="11"/>
      <c r="F181" s="11"/>
      <c r="G181" s="11"/>
      <c r="H181" s="11"/>
      <c r="I181" s="5"/>
      <c r="J181" s="6"/>
    </row>
    <row r="182" spans="1:10" s="29" customFormat="1" ht="18.75" x14ac:dyDescent="0.3">
      <c r="A182" s="7"/>
      <c r="B182" s="70" t="s">
        <v>64</v>
      </c>
      <c r="C182" s="4"/>
      <c r="D182" s="11"/>
      <c r="E182" s="11"/>
      <c r="F182" s="11"/>
      <c r="G182" s="11"/>
      <c r="H182" s="11"/>
      <c r="I182" s="5"/>
      <c r="J182" s="6"/>
    </row>
    <row r="183" spans="1:10" s="29" customFormat="1" ht="15.75" x14ac:dyDescent="0.25">
      <c r="A183" s="7">
        <v>21</v>
      </c>
      <c r="B183" s="56" t="s">
        <v>65</v>
      </c>
      <c r="C183" s="9" t="s">
        <v>66</v>
      </c>
      <c r="D183" s="9">
        <v>23575</v>
      </c>
      <c r="E183" s="11">
        <v>6.4</v>
      </c>
      <c r="F183" s="11">
        <f t="shared" ref="F183" si="61">+E183*D183</f>
        <v>150880</v>
      </c>
      <c r="G183" s="11">
        <f t="shared" ref="G183" si="62">+I183-E183</f>
        <v>7.6</v>
      </c>
      <c r="H183" s="11">
        <f t="shared" ref="H183" si="63">+G183*D183</f>
        <v>179170</v>
      </c>
      <c r="I183" s="5">
        <v>14</v>
      </c>
      <c r="J183" s="6">
        <f t="shared" ref="J183" si="64">I183*D183</f>
        <v>330050</v>
      </c>
    </row>
    <row r="184" spans="1:10" s="29" customFormat="1" ht="15.75" x14ac:dyDescent="0.25">
      <c r="A184" s="7"/>
      <c r="B184" s="63"/>
      <c r="C184" s="4"/>
      <c r="D184" s="11"/>
      <c r="E184" s="11"/>
      <c r="F184" s="11"/>
      <c r="G184" s="11"/>
      <c r="H184" s="11"/>
      <c r="I184" s="5"/>
      <c r="J184" s="6"/>
    </row>
    <row r="185" spans="1:10" s="29" customFormat="1" ht="18.75" x14ac:dyDescent="0.3">
      <c r="A185" s="7"/>
      <c r="B185" s="70" t="s">
        <v>72</v>
      </c>
      <c r="C185" s="71"/>
      <c r="D185" s="72"/>
      <c r="E185" s="11"/>
      <c r="F185" s="11"/>
      <c r="G185" s="11"/>
      <c r="H185" s="11"/>
      <c r="I185" s="5"/>
      <c r="J185" s="6"/>
    </row>
    <row r="186" spans="1:10" s="29" customFormat="1" ht="15.75" x14ac:dyDescent="0.25">
      <c r="A186" s="7">
        <f>+A183+1</f>
        <v>22</v>
      </c>
      <c r="B186" s="59" t="s">
        <v>73</v>
      </c>
      <c r="C186" s="9" t="s">
        <v>67</v>
      </c>
      <c r="D186" s="9">
        <v>213</v>
      </c>
      <c r="E186" s="11">
        <v>60</v>
      </c>
      <c r="F186" s="11">
        <f t="shared" ref="F186" si="65">+E186*D186</f>
        <v>12780</v>
      </c>
      <c r="G186" s="11">
        <f t="shared" ref="G186" si="66">+I186-E186</f>
        <v>90</v>
      </c>
      <c r="H186" s="11">
        <f t="shared" ref="H186" si="67">+G186*D186</f>
        <v>19170</v>
      </c>
      <c r="I186" s="5">
        <v>150</v>
      </c>
      <c r="J186" s="6">
        <f t="shared" ref="J186" si="68">I186*D186</f>
        <v>31950</v>
      </c>
    </row>
    <row r="187" spans="1:10" s="29" customFormat="1" ht="15.75" x14ac:dyDescent="0.25">
      <c r="A187" s="7"/>
      <c r="B187" s="59"/>
      <c r="C187" s="9"/>
      <c r="D187" s="9"/>
      <c r="E187" s="11"/>
      <c r="F187" s="11"/>
      <c r="G187" s="11"/>
      <c r="H187" s="11"/>
      <c r="I187" s="5"/>
      <c r="J187" s="6"/>
    </row>
    <row r="188" spans="1:10" s="29" customFormat="1" ht="15.75" x14ac:dyDescent="0.25">
      <c r="A188" s="7">
        <f>+A186+1</f>
        <v>23</v>
      </c>
      <c r="B188" s="59" t="s">
        <v>74</v>
      </c>
      <c r="C188" s="9" t="s">
        <v>67</v>
      </c>
      <c r="D188" s="9">
        <v>174</v>
      </c>
      <c r="E188" s="11">
        <v>60</v>
      </c>
      <c r="F188" s="11">
        <f t="shared" ref="F188:F220" si="69">+E188*D188</f>
        <v>10440</v>
      </c>
      <c r="G188" s="11">
        <f t="shared" ref="G188:G220" si="70">+I188-E188</f>
        <v>90</v>
      </c>
      <c r="H188" s="11">
        <f t="shared" ref="H188:H220" si="71">+G188*D188</f>
        <v>15660</v>
      </c>
      <c r="I188" s="5">
        <v>150</v>
      </c>
      <c r="J188" s="6">
        <f t="shared" ref="J188:J220" si="72">I188*D188</f>
        <v>26100</v>
      </c>
    </row>
    <row r="189" spans="1:10" s="29" customFormat="1" ht="15.75" x14ac:dyDescent="0.25">
      <c r="A189" s="7"/>
      <c r="B189" s="59"/>
      <c r="C189" s="9"/>
      <c r="D189" s="9"/>
      <c r="E189" s="11"/>
      <c r="F189" s="11"/>
      <c r="G189" s="11"/>
      <c r="H189" s="11"/>
      <c r="I189" s="5"/>
      <c r="J189" s="6"/>
    </row>
    <row r="190" spans="1:10" s="29" customFormat="1" ht="15.75" x14ac:dyDescent="0.25">
      <c r="A190" s="7">
        <f t="shared" ref="A190" si="73">+A188+1</f>
        <v>24</v>
      </c>
      <c r="B190" s="59" t="s">
        <v>75</v>
      </c>
      <c r="C190" s="9" t="s">
        <v>67</v>
      </c>
      <c r="D190" s="9">
        <v>7</v>
      </c>
      <c r="E190" s="11">
        <v>72</v>
      </c>
      <c r="F190" s="11">
        <f t="shared" si="69"/>
        <v>504</v>
      </c>
      <c r="G190" s="11">
        <f t="shared" si="70"/>
        <v>108</v>
      </c>
      <c r="H190" s="11">
        <f t="shared" si="71"/>
        <v>756</v>
      </c>
      <c r="I190" s="5">
        <v>180</v>
      </c>
      <c r="J190" s="6">
        <f t="shared" si="72"/>
        <v>1260</v>
      </c>
    </row>
    <row r="191" spans="1:10" s="29" customFormat="1" ht="15.75" x14ac:dyDescent="0.25">
      <c r="A191" s="7"/>
      <c r="B191" s="59"/>
      <c r="C191" s="9"/>
      <c r="D191" s="9"/>
      <c r="E191" s="11"/>
      <c r="F191" s="11"/>
      <c r="G191" s="11"/>
      <c r="H191" s="11"/>
      <c r="I191" s="5"/>
      <c r="J191" s="6"/>
    </row>
    <row r="192" spans="1:10" s="29" customFormat="1" ht="15.75" x14ac:dyDescent="0.25">
      <c r="A192" s="7">
        <f>+A190+1</f>
        <v>25</v>
      </c>
      <c r="B192" s="59" t="s">
        <v>76</v>
      </c>
      <c r="C192" s="9" t="s">
        <v>67</v>
      </c>
      <c r="D192" s="9">
        <v>10</v>
      </c>
      <c r="E192" s="11">
        <v>66</v>
      </c>
      <c r="F192" s="11">
        <f t="shared" si="69"/>
        <v>660</v>
      </c>
      <c r="G192" s="11">
        <f t="shared" si="70"/>
        <v>99</v>
      </c>
      <c r="H192" s="11">
        <f t="shared" si="71"/>
        <v>990</v>
      </c>
      <c r="I192" s="5">
        <v>165</v>
      </c>
      <c r="J192" s="6">
        <f t="shared" si="72"/>
        <v>1650</v>
      </c>
    </row>
    <row r="193" spans="1:10" s="29" customFormat="1" ht="15.75" x14ac:dyDescent="0.25">
      <c r="A193" s="7"/>
      <c r="B193" s="59"/>
      <c r="C193" s="9"/>
      <c r="D193" s="9"/>
      <c r="E193" s="11"/>
      <c r="F193" s="11"/>
      <c r="G193" s="11"/>
      <c r="H193" s="11"/>
      <c r="I193" s="5"/>
      <c r="J193" s="6"/>
    </row>
    <row r="194" spans="1:10" s="29" customFormat="1" ht="15.75" x14ac:dyDescent="0.25">
      <c r="A194" s="7">
        <f>+A192+1</f>
        <v>26</v>
      </c>
      <c r="B194" s="59" t="s">
        <v>77</v>
      </c>
      <c r="C194" s="9" t="s">
        <v>67</v>
      </c>
      <c r="D194" s="9">
        <v>28</v>
      </c>
      <c r="E194" s="11">
        <v>72</v>
      </c>
      <c r="F194" s="11">
        <f t="shared" si="69"/>
        <v>2016</v>
      </c>
      <c r="G194" s="11">
        <f t="shared" si="70"/>
        <v>108</v>
      </c>
      <c r="H194" s="11">
        <f t="shared" si="71"/>
        <v>3024</v>
      </c>
      <c r="I194" s="5">
        <v>180</v>
      </c>
      <c r="J194" s="6">
        <f t="shared" si="72"/>
        <v>5040</v>
      </c>
    </row>
    <row r="195" spans="1:10" s="29" customFormat="1" ht="15.75" x14ac:dyDescent="0.25">
      <c r="A195" s="7"/>
      <c r="B195" s="59"/>
      <c r="C195" s="9"/>
      <c r="D195" s="9"/>
      <c r="E195" s="11"/>
      <c r="F195" s="11"/>
      <c r="G195" s="11"/>
      <c r="H195" s="11"/>
      <c r="I195" s="5"/>
      <c r="J195" s="6"/>
    </row>
    <row r="196" spans="1:10" s="29" customFormat="1" ht="15.75" x14ac:dyDescent="0.25">
      <c r="A196" s="7">
        <f>+A194+1</f>
        <v>27</v>
      </c>
      <c r="B196" s="59" t="s">
        <v>78</v>
      </c>
      <c r="C196" s="9" t="s">
        <v>67</v>
      </c>
      <c r="D196" s="9">
        <v>11</v>
      </c>
      <c r="E196" s="11">
        <v>64</v>
      </c>
      <c r="F196" s="11">
        <f t="shared" si="69"/>
        <v>704</v>
      </c>
      <c r="G196" s="11">
        <f t="shared" si="70"/>
        <v>96</v>
      </c>
      <c r="H196" s="11">
        <f t="shared" si="71"/>
        <v>1056</v>
      </c>
      <c r="I196" s="5">
        <v>160</v>
      </c>
      <c r="J196" s="6">
        <f t="shared" si="72"/>
        <v>1760</v>
      </c>
    </row>
    <row r="197" spans="1:10" s="29" customFormat="1" ht="15.75" x14ac:dyDescent="0.25">
      <c r="A197" s="7"/>
      <c r="B197" s="59"/>
      <c r="C197" s="9"/>
      <c r="D197" s="9"/>
      <c r="E197" s="11"/>
      <c r="F197" s="11"/>
      <c r="G197" s="11"/>
      <c r="H197" s="11"/>
      <c r="I197" s="5"/>
      <c r="J197" s="6"/>
    </row>
    <row r="198" spans="1:10" s="29" customFormat="1" ht="15.75" x14ac:dyDescent="0.25">
      <c r="A198" s="7">
        <f>+A196+1</f>
        <v>28</v>
      </c>
      <c r="B198" s="59" t="s">
        <v>79</v>
      </c>
      <c r="C198" s="9" t="s">
        <v>67</v>
      </c>
      <c r="D198" s="9">
        <v>13</v>
      </c>
      <c r="E198" s="11">
        <v>54</v>
      </c>
      <c r="F198" s="11">
        <f t="shared" si="69"/>
        <v>702</v>
      </c>
      <c r="G198" s="11">
        <f t="shared" si="70"/>
        <v>81</v>
      </c>
      <c r="H198" s="11">
        <f t="shared" si="71"/>
        <v>1053</v>
      </c>
      <c r="I198" s="5">
        <v>135</v>
      </c>
      <c r="J198" s="6">
        <f t="shared" si="72"/>
        <v>1755</v>
      </c>
    </row>
    <row r="199" spans="1:10" s="29" customFormat="1" ht="15.75" x14ac:dyDescent="0.25">
      <c r="A199" s="7"/>
      <c r="B199" s="59"/>
      <c r="C199" s="9"/>
      <c r="D199" s="9"/>
      <c r="E199" s="11"/>
      <c r="F199" s="11"/>
      <c r="G199" s="11"/>
      <c r="H199" s="11"/>
      <c r="I199" s="5"/>
      <c r="J199" s="6"/>
    </row>
    <row r="200" spans="1:10" s="29" customFormat="1" ht="15.75" x14ac:dyDescent="0.25">
      <c r="A200" s="7">
        <f>+A198+1</f>
        <v>29</v>
      </c>
      <c r="B200" s="59" t="s">
        <v>80</v>
      </c>
      <c r="C200" s="9" t="s">
        <v>67</v>
      </c>
      <c r="D200" s="9">
        <v>4</v>
      </c>
      <c r="E200" s="11">
        <v>56</v>
      </c>
      <c r="F200" s="11">
        <f t="shared" si="69"/>
        <v>224</v>
      </c>
      <c r="G200" s="11">
        <f t="shared" si="70"/>
        <v>84</v>
      </c>
      <c r="H200" s="11">
        <f t="shared" si="71"/>
        <v>336</v>
      </c>
      <c r="I200" s="5">
        <v>140</v>
      </c>
      <c r="J200" s="6">
        <f t="shared" si="72"/>
        <v>560</v>
      </c>
    </row>
    <row r="201" spans="1:10" s="29" customFormat="1" ht="15.75" x14ac:dyDescent="0.25">
      <c r="A201" s="7"/>
      <c r="B201" s="59"/>
      <c r="C201" s="9"/>
      <c r="D201" s="9"/>
      <c r="E201" s="11"/>
      <c r="F201" s="11"/>
      <c r="G201" s="11"/>
      <c r="H201" s="11"/>
      <c r="I201" s="5"/>
      <c r="J201" s="6"/>
    </row>
    <row r="202" spans="1:10" s="29" customFormat="1" ht="15.75" x14ac:dyDescent="0.25">
      <c r="A202" s="7">
        <f>+A200+1</f>
        <v>30</v>
      </c>
      <c r="B202" s="59" t="s">
        <v>81</v>
      </c>
      <c r="C202" s="9" t="s">
        <v>67</v>
      </c>
      <c r="D202" s="9">
        <v>25</v>
      </c>
      <c r="E202" s="11">
        <v>54</v>
      </c>
      <c r="F202" s="11">
        <f t="shared" si="69"/>
        <v>1350</v>
      </c>
      <c r="G202" s="11">
        <f t="shared" si="70"/>
        <v>81</v>
      </c>
      <c r="H202" s="11">
        <f t="shared" si="71"/>
        <v>2025</v>
      </c>
      <c r="I202" s="5">
        <v>135</v>
      </c>
      <c r="J202" s="6">
        <f t="shared" si="72"/>
        <v>3375</v>
      </c>
    </row>
    <row r="203" spans="1:10" s="29" customFormat="1" ht="15.75" x14ac:dyDescent="0.25">
      <c r="A203" s="7"/>
      <c r="B203" s="59"/>
      <c r="C203" s="9"/>
      <c r="D203" s="9"/>
      <c r="E203" s="11"/>
      <c r="F203" s="11"/>
      <c r="G203" s="11"/>
      <c r="H203" s="11"/>
      <c r="I203" s="5"/>
      <c r="J203" s="6"/>
    </row>
    <row r="204" spans="1:10" s="29" customFormat="1" ht="15.75" x14ac:dyDescent="0.25">
      <c r="A204" s="7">
        <f>+A202+1</f>
        <v>31</v>
      </c>
      <c r="B204" s="59" t="s">
        <v>82</v>
      </c>
      <c r="C204" s="9" t="s">
        <v>67</v>
      </c>
      <c r="D204" s="9">
        <v>3</v>
      </c>
      <c r="E204" s="11">
        <v>44</v>
      </c>
      <c r="F204" s="11">
        <f t="shared" si="69"/>
        <v>132</v>
      </c>
      <c r="G204" s="11">
        <f t="shared" si="70"/>
        <v>66</v>
      </c>
      <c r="H204" s="11">
        <f t="shared" si="71"/>
        <v>198</v>
      </c>
      <c r="I204" s="5">
        <v>110</v>
      </c>
      <c r="J204" s="6">
        <f t="shared" si="72"/>
        <v>330</v>
      </c>
    </row>
    <row r="205" spans="1:10" s="29" customFormat="1" ht="15.75" x14ac:dyDescent="0.25">
      <c r="A205" s="7"/>
      <c r="B205" s="59"/>
      <c r="C205" s="9"/>
      <c r="D205" s="9"/>
      <c r="E205" s="11"/>
      <c r="F205" s="11"/>
      <c r="G205" s="11"/>
      <c r="H205" s="11"/>
      <c r="I205" s="5"/>
      <c r="J205" s="6"/>
    </row>
    <row r="206" spans="1:10" s="29" customFormat="1" ht="15.75" x14ac:dyDescent="0.25">
      <c r="A206" s="7">
        <f>+A204+1</f>
        <v>32</v>
      </c>
      <c r="B206" s="59" t="s">
        <v>83</v>
      </c>
      <c r="C206" s="9" t="s">
        <v>67</v>
      </c>
      <c r="D206" s="9">
        <v>104</v>
      </c>
      <c r="E206" s="11">
        <v>72</v>
      </c>
      <c r="F206" s="11">
        <f t="shared" si="69"/>
        <v>7488</v>
      </c>
      <c r="G206" s="11">
        <f t="shared" si="70"/>
        <v>108</v>
      </c>
      <c r="H206" s="11">
        <f t="shared" si="71"/>
        <v>11232</v>
      </c>
      <c r="I206" s="5">
        <v>180</v>
      </c>
      <c r="J206" s="6">
        <f t="shared" si="72"/>
        <v>18720</v>
      </c>
    </row>
    <row r="207" spans="1:10" s="29" customFormat="1" ht="15.75" x14ac:dyDescent="0.25">
      <c r="A207" s="7"/>
      <c r="B207" s="59"/>
      <c r="C207" s="9"/>
      <c r="D207" s="9"/>
      <c r="E207" s="11"/>
      <c r="F207" s="11"/>
      <c r="G207" s="11"/>
      <c r="H207" s="11"/>
      <c r="I207" s="5"/>
      <c r="J207" s="6"/>
    </row>
    <row r="208" spans="1:10" s="29" customFormat="1" ht="15.75" x14ac:dyDescent="0.25">
      <c r="A208" s="7">
        <f>+A206+1</f>
        <v>33</v>
      </c>
      <c r="B208" s="59" t="s">
        <v>84</v>
      </c>
      <c r="C208" s="9" t="s">
        <v>67</v>
      </c>
      <c r="D208" s="9">
        <v>16</v>
      </c>
      <c r="E208" s="11">
        <v>44</v>
      </c>
      <c r="F208" s="11">
        <f t="shared" si="69"/>
        <v>704</v>
      </c>
      <c r="G208" s="11">
        <f t="shared" si="70"/>
        <v>66</v>
      </c>
      <c r="H208" s="11">
        <f t="shared" si="71"/>
        <v>1056</v>
      </c>
      <c r="I208" s="5">
        <v>110</v>
      </c>
      <c r="J208" s="6">
        <f t="shared" si="72"/>
        <v>1760</v>
      </c>
    </row>
    <row r="209" spans="1:10" s="29" customFormat="1" ht="15.75" x14ac:dyDescent="0.25">
      <c r="A209" s="7"/>
      <c r="B209" s="59"/>
      <c r="C209" s="9"/>
      <c r="D209" s="9"/>
      <c r="E209" s="11"/>
      <c r="F209" s="11"/>
      <c r="G209" s="11"/>
      <c r="H209" s="11"/>
      <c r="I209" s="5"/>
      <c r="J209" s="6"/>
    </row>
    <row r="210" spans="1:10" s="29" customFormat="1" ht="15.75" x14ac:dyDescent="0.25">
      <c r="A210" s="7">
        <f>+A208+1</f>
        <v>34</v>
      </c>
      <c r="B210" s="59" t="s">
        <v>85</v>
      </c>
      <c r="C210" s="9" t="s">
        <v>67</v>
      </c>
      <c r="D210" s="9">
        <v>36</v>
      </c>
      <c r="E210" s="11">
        <v>66</v>
      </c>
      <c r="F210" s="11">
        <f t="shared" si="69"/>
        <v>2376</v>
      </c>
      <c r="G210" s="11">
        <f t="shared" si="70"/>
        <v>99</v>
      </c>
      <c r="H210" s="11">
        <f t="shared" si="71"/>
        <v>3564</v>
      </c>
      <c r="I210" s="5">
        <v>165</v>
      </c>
      <c r="J210" s="6">
        <f t="shared" si="72"/>
        <v>5940</v>
      </c>
    </row>
    <row r="211" spans="1:10" s="29" customFormat="1" ht="15.75" x14ac:dyDescent="0.25">
      <c r="A211" s="7"/>
      <c r="B211" s="59"/>
      <c r="C211" s="9"/>
      <c r="D211" s="9"/>
      <c r="E211" s="11"/>
      <c r="F211" s="11"/>
      <c r="G211" s="11"/>
      <c r="H211" s="11"/>
      <c r="I211" s="5"/>
      <c r="J211" s="6"/>
    </row>
    <row r="212" spans="1:10" s="29" customFormat="1" ht="15.75" x14ac:dyDescent="0.25">
      <c r="A212" s="7">
        <f>+A210+1</f>
        <v>35</v>
      </c>
      <c r="B212" s="59" t="s">
        <v>86</v>
      </c>
      <c r="C212" s="9" t="s">
        <v>67</v>
      </c>
      <c r="D212" s="9">
        <v>23</v>
      </c>
      <c r="E212" s="11">
        <v>64</v>
      </c>
      <c r="F212" s="11">
        <f t="shared" si="69"/>
        <v>1472</v>
      </c>
      <c r="G212" s="11">
        <f t="shared" si="70"/>
        <v>96</v>
      </c>
      <c r="H212" s="11">
        <f t="shared" si="71"/>
        <v>2208</v>
      </c>
      <c r="I212" s="5">
        <v>160</v>
      </c>
      <c r="J212" s="6">
        <f t="shared" si="72"/>
        <v>3680</v>
      </c>
    </row>
    <row r="213" spans="1:10" s="29" customFormat="1" ht="15.75" x14ac:dyDescent="0.25">
      <c r="A213" s="7"/>
      <c r="B213" s="59"/>
      <c r="C213" s="9"/>
      <c r="D213" s="9"/>
      <c r="E213" s="11"/>
      <c r="F213" s="11"/>
      <c r="G213" s="11"/>
      <c r="H213" s="11"/>
      <c r="I213" s="5"/>
      <c r="J213" s="6"/>
    </row>
    <row r="214" spans="1:10" s="29" customFormat="1" ht="15.75" x14ac:dyDescent="0.25">
      <c r="A214" s="7">
        <f>+A212+1</f>
        <v>36</v>
      </c>
      <c r="B214" s="59" t="s">
        <v>87</v>
      </c>
      <c r="C214" s="9" t="s">
        <v>67</v>
      </c>
      <c r="D214" s="9">
        <v>24</v>
      </c>
      <c r="E214" s="11">
        <v>64</v>
      </c>
      <c r="F214" s="11">
        <f t="shared" si="69"/>
        <v>1536</v>
      </c>
      <c r="G214" s="11">
        <f t="shared" si="70"/>
        <v>96</v>
      </c>
      <c r="H214" s="11">
        <f t="shared" si="71"/>
        <v>2304</v>
      </c>
      <c r="I214" s="5">
        <v>160</v>
      </c>
      <c r="J214" s="6">
        <f t="shared" si="72"/>
        <v>3840</v>
      </c>
    </row>
    <row r="215" spans="1:10" s="29" customFormat="1" ht="15.75" x14ac:dyDescent="0.25">
      <c r="A215" s="7"/>
      <c r="B215" s="59"/>
      <c r="C215" s="9"/>
      <c r="D215" s="9"/>
      <c r="E215" s="11"/>
      <c r="F215" s="11"/>
      <c r="G215" s="11"/>
      <c r="H215" s="11"/>
      <c r="I215" s="5"/>
      <c r="J215" s="6"/>
    </row>
    <row r="216" spans="1:10" s="29" customFormat="1" ht="15.75" x14ac:dyDescent="0.25">
      <c r="A216" s="7">
        <f>+A214+1</f>
        <v>37</v>
      </c>
      <c r="B216" s="59" t="s">
        <v>88</v>
      </c>
      <c r="C216" s="9" t="s">
        <v>67</v>
      </c>
      <c r="D216" s="9">
        <v>3</v>
      </c>
      <c r="E216" s="11">
        <v>76</v>
      </c>
      <c r="F216" s="11">
        <f t="shared" si="69"/>
        <v>228</v>
      </c>
      <c r="G216" s="11">
        <f t="shared" si="70"/>
        <v>114</v>
      </c>
      <c r="H216" s="11">
        <f t="shared" si="71"/>
        <v>342</v>
      </c>
      <c r="I216" s="5">
        <v>190</v>
      </c>
      <c r="J216" s="6">
        <f t="shared" si="72"/>
        <v>570</v>
      </c>
    </row>
    <row r="217" spans="1:10" s="29" customFormat="1" ht="15.75" x14ac:dyDescent="0.25">
      <c r="A217" s="7"/>
      <c r="B217" s="59"/>
      <c r="C217" s="9"/>
      <c r="D217" s="9"/>
      <c r="E217" s="11"/>
      <c r="F217" s="11"/>
      <c r="G217" s="11"/>
      <c r="H217" s="11"/>
      <c r="I217" s="5"/>
      <c r="J217" s="6"/>
    </row>
    <row r="218" spans="1:10" s="29" customFormat="1" ht="15.75" x14ac:dyDescent="0.25">
      <c r="A218" s="7">
        <f>+A216+1</f>
        <v>38</v>
      </c>
      <c r="B218" s="59" t="s">
        <v>89</v>
      </c>
      <c r="C218" s="9" t="s">
        <v>67</v>
      </c>
      <c r="D218" s="9">
        <v>232</v>
      </c>
      <c r="E218" s="11">
        <v>38</v>
      </c>
      <c r="F218" s="11">
        <f t="shared" si="69"/>
        <v>8816</v>
      </c>
      <c r="G218" s="11">
        <f t="shared" si="70"/>
        <v>57</v>
      </c>
      <c r="H218" s="11">
        <f t="shared" si="71"/>
        <v>13224</v>
      </c>
      <c r="I218" s="5">
        <v>95</v>
      </c>
      <c r="J218" s="6">
        <f t="shared" si="72"/>
        <v>22040</v>
      </c>
    </row>
    <row r="219" spans="1:10" s="29" customFormat="1" ht="15.75" x14ac:dyDescent="0.25">
      <c r="A219" s="7"/>
      <c r="B219" s="59"/>
      <c r="C219" s="9"/>
      <c r="D219" s="9"/>
      <c r="E219" s="11"/>
      <c r="F219" s="11"/>
      <c r="G219" s="11"/>
      <c r="H219" s="11"/>
      <c r="I219" s="5"/>
      <c r="J219" s="6"/>
    </row>
    <row r="220" spans="1:10" s="29" customFormat="1" ht="15.75" x14ac:dyDescent="0.25">
      <c r="A220" s="7">
        <f>+A218+1</f>
        <v>39</v>
      </c>
      <c r="B220" s="59" t="s">
        <v>90</v>
      </c>
      <c r="C220" s="9" t="s">
        <v>67</v>
      </c>
      <c r="D220" s="9">
        <v>580</v>
      </c>
      <c r="E220" s="11">
        <v>38</v>
      </c>
      <c r="F220" s="11">
        <f t="shared" si="69"/>
        <v>22040</v>
      </c>
      <c r="G220" s="11">
        <f t="shared" si="70"/>
        <v>57</v>
      </c>
      <c r="H220" s="11">
        <f t="shared" si="71"/>
        <v>33060</v>
      </c>
      <c r="I220" s="5">
        <v>95</v>
      </c>
      <c r="J220" s="6">
        <f t="shared" si="72"/>
        <v>55100</v>
      </c>
    </row>
    <row r="221" spans="1:10" s="29" customFormat="1" ht="15.75" x14ac:dyDescent="0.25">
      <c r="A221" s="7"/>
      <c r="B221" s="59"/>
      <c r="C221" s="10"/>
      <c r="D221" s="11"/>
      <c r="E221" s="11"/>
      <c r="F221" s="11"/>
      <c r="G221" s="11"/>
      <c r="H221" s="11"/>
      <c r="I221" s="5"/>
      <c r="J221" s="6"/>
    </row>
    <row r="222" spans="1:10" s="29" customFormat="1" ht="15.75" x14ac:dyDescent="0.25">
      <c r="A222" s="7"/>
      <c r="B222" s="59"/>
      <c r="C222" s="10"/>
      <c r="D222" s="11"/>
      <c r="E222" s="11"/>
      <c r="F222" s="11"/>
      <c r="G222" s="11"/>
      <c r="H222" s="11"/>
      <c r="I222" s="5"/>
      <c r="J222" s="6"/>
    </row>
    <row r="223" spans="1:10" s="29" customFormat="1" ht="15.75" x14ac:dyDescent="0.25">
      <c r="A223" s="7"/>
      <c r="B223" s="64"/>
      <c r="C223" s="10"/>
      <c r="D223" s="11"/>
      <c r="E223" s="11"/>
      <c r="F223" s="11"/>
      <c r="G223" s="11"/>
      <c r="H223" s="11"/>
      <c r="I223" s="5"/>
      <c r="J223" s="6"/>
    </row>
    <row r="224" spans="1:10" s="29" customFormat="1" ht="16.5" thickBot="1" x14ac:dyDescent="0.3">
      <c r="A224" s="8"/>
      <c r="B224" s="1"/>
      <c r="C224" s="10"/>
      <c r="D224" s="11"/>
      <c r="E224" s="11"/>
      <c r="F224" s="11"/>
      <c r="G224" s="11"/>
      <c r="H224" s="11"/>
      <c r="I224" s="5"/>
      <c r="J224" s="6"/>
    </row>
    <row r="225" spans="1:10" ht="18.75" x14ac:dyDescent="0.25">
      <c r="A225" s="30"/>
      <c r="B225" s="65"/>
      <c r="C225" s="31"/>
      <c r="D225" s="32"/>
      <c r="E225" s="33"/>
      <c r="F225" s="34"/>
      <c r="G225" s="33"/>
      <c r="H225" s="34"/>
      <c r="I225" s="33"/>
      <c r="J225" s="34"/>
    </row>
    <row r="226" spans="1:10" ht="16.5" x14ac:dyDescent="0.25">
      <c r="A226" s="35"/>
      <c r="B226" s="66" t="s">
        <v>6</v>
      </c>
      <c r="C226" s="36"/>
      <c r="D226" s="37"/>
      <c r="E226" s="99">
        <f>SUM(F14:F224)</f>
        <v>728320.37999999989</v>
      </c>
      <c r="F226" s="100"/>
      <c r="G226" s="99">
        <f>SUM(H14:H224)</f>
        <v>857547.21999999986</v>
      </c>
      <c r="H226" s="100"/>
      <c r="I226" s="99">
        <f>SUM(J14:J224)</f>
        <v>1585867.5999999999</v>
      </c>
      <c r="J226" s="100"/>
    </row>
    <row r="227" spans="1:10" ht="16.5" x14ac:dyDescent="0.25">
      <c r="A227" s="38"/>
      <c r="B227" s="67"/>
      <c r="C227" s="39"/>
      <c r="D227" s="40"/>
      <c r="E227" s="41"/>
      <c r="F227" s="42"/>
      <c r="G227" s="41"/>
      <c r="H227" s="42"/>
      <c r="I227" s="41"/>
      <c r="J227" s="42"/>
    </row>
    <row r="228" spans="1:10" ht="16.5" x14ac:dyDescent="0.25">
      <c r="A228" s="35"/>
      <c r="B228" s="66"/>
      <c r="C228" s="43"/>
      <c r="D228" s="37"/>
      <c r="E228" s="44"/>
      <c r="F228" s="45"/>
      <c r="G228" s="44"/>
      <c r="H228" s="45"/>
      <c r="I228" s="44"/>
      <c r="J228" s="45"/>
    </row>
    <row r="229" spans="1:10" ht="16.5" x14ac:dyDescent="0.25">
      <c r="A229" s="35"/>
      <c r="B229" s="66" t="s">
        <v>7</v>
      </c>
      <c r="C229" s="46">
        <v>0.03</v>
      </c>
      <c r="D229" s="37"/>
      <c r="E229" s="99">
        <f>E226*C229</f>
        <v>21849.611399999994</v>
      </c>
      <c r="F229" s="100"/>
      <c r="G229" s="99">
        <f>G226*C229</f>
        <v>25726.416599999993</v>
      </c>
      <c r="H229" s="100"/>
      <c r="I229" s="99">
        <f>I226*C229</f>
        <v>47576.027999999991</v>
      </c>
      <c r="J229" s="100"/>
    </row>
    <row r="230" spans="1:10" ht="16.5" x14ac:dyDescent="0.25">
      <c r="A230" s="35"/>
      <c r="B230" s="66"/>
      <c r="C230" s="43"/>
      <c r="D230" s="37"/>
      <c r="E230" s="44"/>
      <c r="F230" s="45"/>
      <c r="G230" s="44"/>
      <c r="H230" s="45"/>
      <c r="I230" s="44"/>
      <c r="J230" s="45"/>
    </row>
    <row r="231" spans="1:10" ht="16.5" x14ac:dyDescent="0.25">
      <c r="A231" s="35"/>
      <c r="B231" s="66" t="s">
        <v>8</v>
      </c>
      <c r="C231" s="46">
        <v>0.2</v>
      </c>
      <c r="D231" s="37"/>
      <c r="E231" s="99">
        <f>+E226*C231</f>
        <v>145664.07599999997</v>
      </c>
      <c r="F231" s="100"/>
      <c r="G231" s="99">
        <f>+G226*C231</f>
        <v>171509.44399999999</v>
      </c>
      <c r="H231" s="100"/>
      <c r="I231" s="99">
        <f>+I226*C231</f>
        <v>317173.52</v>
      </c>
      <c r="J231" s="100"/>
    </row>
    <row r="232" spans="1:10" ht="16.5" x14ac:dyDescent="0.25">
      <c r="A232" s="35"/>
      <c r="B232" s="66"/>
      <c r="C232" s="43"/>
      <c r="D232" s="37"/>
      <c r="E232" s="44"/>
      <c r="F232" s="45"/>
      <c r="G232" s="44"/>
      <c r="H232" s="45"/>
      <c r="I232" s="44"/>
      <c r="J232" s="45"/>
    </row>
    <row r="233" spans="1:10" ht="18.75" x14ac:dyDescent="0.25">
      <c r="A233" s="47"/>
      <c r="B233" s="68" t="s">
        <v>9</v>
      </c>
      <c r="C233" s="48"/>
      <c r="D233" s="49"/>
      <c r="E233" s="97">
        <f>E226+E229+E231</f>
        <v>895834.06739999994</v>
      </c>
      <c r="F233" s="98"/>
      <c r="G233" s="97">
        <f>G226+G229+G231</f>
        <v>1054783.0805999998</v>
      </c>
      <c r="H233" s="98"/>
      <c r="I233" s="97">
        <f>I226+I229+I231</f>
        <v>1950617.1479999998</v>
      </c>
      <c r="J233" s="98"/>
    </row>
    <row r="234" spans="1:10" ht="19.5" thickBot="1" x14ac:dyDescent="0.3">
      <c r="A234" s="50"/>
      <c r="B234" s="69"/>
      <c r="C234" s="51"/>
      <c r="D234" s="52"/>
      <c r="E234" s="53"/>
      <c r="F234" s="54"/>
      <c r="G234" s="53"/>
      <c r="H234" s="54"/>
      <c r="I234" s="53"/>
      <c r="J234" s="54"/>
    </row>
    <row r="237" spans="1:10" ht="19.5" x14ac:dyDescent="0.25">
      <c r="A237" s="23"/>
      <c r="B237" s="2"/>
    </row>
    <row r="238" spans="1:10" x14ac:dyDescent="0.25">
      <c r="A238" s="23"/>
      <c r="B238" s="3"/>
      <c r="F238" s="55"/>
    </row>
    <row r="239" spans="1:10" x14ac:dyDescent="0.25">
      <c r="A239" s="23"/>
      <c r="B239" s="3"/>
      <c r="F239" s="55"/>
    </row>
    <row r="240" spans="1:10" s="19" customFormat="1" x14ac:dyDescent="0.25">
      <c r="A240" s="23"/>
      <c r="B240" s="3"/>
      <c r="D240" s="21"/>
      <c r="E240" s="22"/>
      <c r="F240" s="23"/>
      <c r="G240" s="23"/>
      <c r="H240" s="23"/>
      <c r="I240" s="23"/>
    </row>
    <row r="241" spans="1:9" s="19" customFormat="1" x14ac:dyDescent="0.25">
      <c r="A241" s="23"/>
      <c r="B241" s="3"/>
      <c r="D241" s="21"/>
      <c r="E241" s="22"/>
      <c r="F241" s="23"/>
      <c r="G241" s="23"/>
      <c r="H241" s="23"/>
      <c r="I241" s="23"/>
    </row>
    <row r="242" spans="1:9" s="19" customFormat="1" x14ac:dyDescent="0.25">
      <c r="A242" s="23"/>
      <c r="B242" s="3"/>
      <c r="D242" s="21"/>
      <c r="E242" s="22"/>
      <c r="F242" s="23"/>
      <c r="G242" s="23"/>
      <c r="H242" s="23"/>
      <c r="I242" s="23"/>
    </row>
  </sheetData>
  <autoFilter ref="A12:M224"/>
  <mergeCells count="17">
    <mergeCell ref="E233:F233"/>
    <mergeCell ref="G233:H233"/>
    <mergeCell ref="I233:J233"/>
    <mergeCell ref="E229:F229"/>
    <mergeCell ref="G229:H229"/>
    <mergeCell ref="I229:J229"/>
    <mergeCell ref="E231:F231"/>
    <mergeCell ref="G231:H231"/>
    <mergeCell ref="I231:J231"/>
    <mergeCell ref="E226:F226"/>
    <mergeCell ref="G226:H226"/>
    <mergeCell ref="I226:J226"/>
    <mergeCell ref="B2:J2"/>
    <mergeCell ref="B4:J4"/>
    <mergeCell ref="B6:J6"/>
    <mergeCell ref="B8:J8"/>
    <mergeCell ref="B10:J10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Building M</vt:lpstr>
      <vt:lpstr>Building N</vt:lpstr>
      <vt:lpstr>Building P</vt:lpstr>
      <vt:lpstr>Report original</vt:lpstr>
      <vt:lpstr>'Building M'!Print_Area</vt:lpstr>
      <vt:lpstr>'Building N'!Print_Area</vt:lpstr>
      <vt:lpstr>'Building P'!Print_Area</vt:lpstr>
      <vt:lpstr>'Building M'!Print_Titles</vt:lpstr>
      <vt:lpstr>'Building N'!Print_Titles</vt:lpstr>
      <vt:lpstr>'Building 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Shan</cp:lastModifiedBy>
  <cp:lastPrinted>2018-12-18T13:47:28Z</cp:lastPrinted>
  <dcterms:created xsi:type="dcterms:W3CDTF">2018-04-02T15:30:00Z</dcterms:created>
  <dcterms:modified xsi:type="dcterms:W3CDTF">2025-10-28T15:16:59Z</dcterms:modified>
</cp:coreProperties>
</file>